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'REG7'!$AY:$BB</definedName>
    <definedName name="_xlnm.Print_Titles" localSheetId="0">'REG7'!$A:$A,'REG7'!$1:$4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8" i="1" l="1"/>
  <c r="AY78" i="1"/>
  <c r="BA78" i="1" s="1"/>
  <c r="BB78" i="1" s="1"/>
  <c r="AV78" i="1"/>
  <c r="AW78" i="1" s="1"/>
  <c r="AS78" i="1"/>
  <c r="AR78" i="1"/>
  <c r="AM78" i="1"/>
  <c r="AN78" i="1" s="1"/>
  <c r="AH78" i="1"/>
  <c r="AI78" i="1" s="1"/>
  <c r="AC78" i="1"/>
  <c r="AD78" i="1" s="1"/>
  <c r="X78" i="1"/>
  <c r="Y78" i="1" s="1"/>
  <c r="S78" i="1"/>
  <c r="T78" i="1" s="1"/>
  <c r="N78" i="1"/>
  <c r="O78" i="1" s="1"/>
  <c r="J78" i="1"/>
  <c r="I78" i="1"/>
  <c r="D78" i="1"/>
  <c r="E78" i="1" s="1"/>
  <c r="AU77" i="1"/>
  <c r="AT77" i="1"/>
  <c r="AV77" i="1" s="1"/>
  <c r="AW77" i="1" s="1"/>
  <c r="AQ77" i="1"/>
  <c r="AP77" i="1"/>
  <c r="AR77" i="1" s="1"/>
  <c r="AS77" i="1" s="1"/>
  <c r="AL77" i="1"/>
  <c r="AK77" i="1"/>
  <c r="AM77" i="1" s="1"/>
  <c r="AN77" i="1" s="1"/>
  <c r="AH77" i="1"/>
  <c r="AI77" i="1" s="1"/>
  <c r="AG77" i="1"/>
  <c r="AF77" i="1"/>
  <c r="AB77" i="1"/>
  <c r="AC77" i="1" s="1"/>
  <c r="AD77" i="1" s="1"/>
  <c r="AA77" i="1"/>
  <c r="W77" i="1"/>
  <c r="V77" i="1"/>
  <c r="X77" i="1" s="1"/>
  <c r="Y77" i="1" s="1"/>
  <c r="R77" i="1"/>
  <c r="Q77" i="1"/>
  <c r="S77" i="1" s="1"/>
  <c r="T77" i="1" s="1"/>
  <c r="M77" i="1"/>
  <c r="L77" i="1"/>
  <c r="H77" i="1"/>
  <c r="G77" i="1"/>
  <c r="I77" i="1" s="1"/>
  <c r="J77" i="1" s="1"/>
  <c r="C77" i="1"/>
  <c r="B77" i="1"/>
  <c r="D77" i="1" s="1"/>
  <c r="E77" i="1" s="1"/>
  <c r="AY76" i="1"/>
  <c r="AU76" i="1"/>
  <c r="AT76" i="1"/>
  <c r="AV76" i="1" s="1"/>
  <c r="AW76" i="1" s="1"/>
  <c r="AQ76" i="1"/>
  <c r="AP76" i="1"/>
  <c r="AR76" i="1" s="1"/>
  <c r="AS76" i="1" s="1"/>
  <c r="AL76" i="1"/>
  <c r="AK76" i="1"/>
  <c r="AM76" i="1" s="1"/>
  <c r="AN76" i="1" s="1"/>
  <c r="AG76" i="1"/>
  <c r="AF76" i="1"/>
  <c r="AH76" i="1" s="1"/>
  <c r="AI76" i="1" s="1"/>
  <c r="AB76" i="1"/>
  <c r="AA76" i="1"/>
  <c r="AC76" i="1" s="1"/>
  <c r="AD76" i="1" s="1"/>
  <c r="W76" i="1"/>
  <c r="X76" i="1" s="1"/>
  <c r="Y76" i="1" s="1"/>
  <c r="V76" i="1"/>
  <c r="R76" i="1"/>
  <c r="Q76" i="1"/>
  <c r="S76" i="1" s="1"/>
  <c r="T76" i="1" s="1"/>
  <c r="M76" i="1"/>
  <c r="L76" i="1"/>
  <c r="N76" i="1" s="1"/>
  <c r="O76" i="1" s="1"/>
  <c r="J76" i="1"/>
  <c r="H76" i="1"/>
  <c r="G76" i="1"/>
  <c r="I76" i="1" s="1"/>
  <c r="C76" i="1"/>
  <c r="B76" i="1"/>
  <c r="D76" i="1" s="1"/>
  <c r="E76" i="1" s="1"/>
  <c r="AZ75" i="1"/>
  <c r="AY75" i="1"/>
  <c r="BA75" i="1" s="1"/>
  <c r="BB75" i="1" s="1"/>
  <c r="AW75" i="1"/>
  <c r="AV75" i="1"/>
  <c r="AR75" i="1"/>
  <c r="AS75" i="1" s="1"/>
  <c r="AM75" i="1"/>
  <c r="AN75" i="1" s="1"/>
  <c r="AH75" i="1"/>
  <c r="AI75" i="1" s="1"/>
  <c r="AC75" i="1"/>
  <c r="AD75" i="1" s="1"/>
  <c r="Y75" i="1"/>
  <c r="X75" i="1"/>
  <c r="S75" i="1"/>
  <c r="T75" i="1" s="1"/>
  <c r="O75" i="1"/>
  <c r="N75" i="1"/>
  <c r="I75" i="1"/>
  <c r="J75" i="1" s="1"/>
  <c r="D75" i="1"/>
  <c r="E75" i="1" s="1"/>
  <c r="AZ74" i="1"/>
  <c r="AY74" i="1"/>
  <c r="BA74" i="1" s="1"/>
  <c r="BB74" i="1" s="1"/>
  <c r="AW74" i="1"/>
  <c r="AV74" i="1"/>
  <c r="AR74" i="1"/>
  <c r="AS74" i="1" s="1"/>
  <c r="AM74" i="1"/>
  <c r="AN74" i="1" s="1"/>
  <c r="AH74" i="1"/>
  <c r="AI74" i="1" s="1"/>
  <c r="AC74" i="1"/>
  <c r="AD74" i="1" s="1"/>
  <c r="X74" i="1"/>
  <c r="Y74" i="1" s="1"/>
  <c r="T74" i="1"/>
  <c r="S74" i="1"/>
  <c r="O74" i="1"/>
  <c r="N74" i="1"/>
  <c r="I74" i="1"/>
  <c r="J74" i="1" s="1"/>
  <c r="E74" i="1"/>
  <c r="D74" i="1"/>
  <c r="AZ73" i="1"/>
  <c r="AY73" i="1"/>
  <c r="BB73" i="1" s="1"/>
  <c r="AW73" i="1"/>
  <c r="AS73" i="1"/>
  <c r="AN73" i="1"/>
  <c r="AI73" i="1"/>
  <c r="AD73" i="1"/>
  <c r="Y73" i="1"/>
  <c r="T73" i="1"/>
  <c r="O73" i="1"/>
  <c r="J73" i="1"/>
  <c r="E73" i="1"/>
  <c r="AZ72" i="1"/>
  <c r="AY72" i="1"/>
  <c r="BB72" i="1" s="1"/>
  <c r="AW72" i="1"/>
  <c r="AS72" i="1"/>
  <c r="AN72" i="1"/>
  <c r="AI72" i="1"/>
  <c r="AD72" i="1"/>
  <c r="Y72" i="1"/>
  <c r="T72" i="1"/>
  <c r="J72" i="1"/>
  <c r="E72" i="1"/>
  <c r="AZ71" i="1"/>
  <c r="AU71" i="1"/>
  <c r="AV71" i="1" s="1"/>
  <c r="AW71" i="1" s="1"/>
  <c r="AT71" i="1"/>
  <c r="AQ71" i="1"/>
  <c r="AR71" i="1" s="1"/>
  <c r="AS71" i="1" s="1"/>
  <c r="AP71" i="1"/>
  <c r="AL71" i="1"/>
  <c r="AK71" i="1"/>
  <c r="AM71" i="1" s="1"/>
  <c r="AN71" i="1" s="1"/>
  <c r="AG71" i="1"/>
  <c r="AH71" i="1" s="1"/>
  <c r="AI71" i="1" s="1"/>
  <c r="AF71" i="1"/>
  <c r="AC71" i="1"/>
  <c r="AD71" i="1" s="1"/>
  <c r="AB71" i="1"/>
  <c r="AA71" i="1"/>
  <c r="Y71" i="1"/>
  <c r="W71" i="1"/>
  <c r="V71" i="1"/>
  <c r="X71" i="1" s="1"/>
  <c r="S71" i="1"/>
  <c r="T71" i="1" s="1"/>
  <c r="R71" i="1"/>
  <c r="Q71" i="1"/>
  <c r="N71" i="1"/>
  <c r="O71" i="1" s="1"/>
  <c r="M71" i="1"/>
  <c r="L71" i="1"/>
  <c r="H71" i="1"/>
  <c r="G71" i="1"/>
  <c r="I71" i="1" s="1"/>
  <c r="J71" i="1" s="1"/>
  <c r="C71" i="1"/>
  <c r="D71" i="1" s="1"/>
  <c r="E71" i="1" s="1"/>
  <c r="B71" i="1"/>
  <c r="AV70" i="1"/>
  <c r="AW70" i="1" s="1"/>
  <c r="AU70" i="1"/>
  <c r="AT70" i="1"/>
  <c r="AQ70" i="1"/>
  <c r="AR70" i="1" s="1"/>
  <c r="AS70" i="1" s="1"/>
  <c r="AP70" i="1"/>
  <c r="AL70" i="1"/>
  <c r="AM70" i="1" s="1"/>
  <c r="AN70" i="1" s="1"/>
  <c r="AK70" i="1"/>
  <c r="AH70" i="1"/>
  <c r="AI70" i="1" s="1"/>
  <c r="AG70" i="1"/>
  <c r="AF70" i="1"/>
  <c r="AB70" i="1"/>
  <c r="AC70" i="1" s="1"/>
  <c r="AD70" i="1" s="1"/>
  <c r="AA70" i="1"/>
  <c r="Y70" i="1"/>
  <c r="X70" i="1"/>
  <c r="W70" i="1"/>
  <c r="V70" i="1"/>
  <c r="S70" i="1"/>
  <c r="T70" i="1" s="1"/>
  <c r="R70" i="1"/>
  <c r="Q70" i="1"/>
  <c r="M70" i="1"/>
  <c r="N70" i="1" s="1"/>
  <c r="O70" i="1" s="1"/>
  <c r="L70" i="1"/>
  <c r="H70" i="1"/>
  <c r="I70" i="1" s="1"/>
  <c r="J70" i="1" s="1"/>
  <c r="G70" i="1"/>
  <c r="D70" i="1"/>
  <c r="E70" i="1" s="1"/>
  <c r="C70" i="1"/>
  <c r="B70" i="1"/>
  <c r="AU69" i="1"/>
  <c r="AT69" i="1"/>
  <c r="AW69" i="1" s="1"/>
  <c r="AS69" i="1"/>
  <c r="AQ69" i="1"/>
  <c r="AP69" i="1"/>
  <c r="AL69" i="1"/>
  <c r="AK69" i="1"/>
  <c r="AN69" i="1" s="1"/>
  <c r="AG69" i="1"/>
  <c r="AF69" i="1"/>
  <c r="AI69" i="1" s="1"/>
  <c r="AB69" i="1"/>
  <c r="AA69" i="1"/>
  <c r="W69" i="1"/>
  <c r="V69" i="1"/>
  <c r="Y69" i="1" s="1"/>
  <c r="R69" i="1"/>
  <c r="Q69" i="1"/>
  <c r="T69" i="1" s="1"/>
  <c r="O69" i="1"/>
  <c r="H69" i="1"/>
  <c r="J69" i="1" s="1"/>
  <c r="G69" i="1"/>
  <c r="C69" i="1"/>
  <c r="B69" i="1"/>
  <c r="E69" i="1" s="1"/>
  <c r="AZ68" i="1"/>
  <c r="BA68" i="1" s="1"/>
  <c r="BB68" i="1" s="1"/>
  <c r="AY68" i="1"/>
  <c r="AV68" i="1"/>
  <c r="AW68" i="1" s="1"/>
  <c r="AS68" i="1"/>
  <c r="AR68" i="1"/>
  <c r="AM68" i="1"/>
  <c r="AN68" i="1" s="1"/>
  <c r="AH68" i="1"/>
  <c r="AI68" i="1" s="1"/>
  <c r="AC68" i="1"/>
  <c r="AD68" i="1" s="1"/>
  <c r="X68" i="1"/>
  <c r="Y68" i="1" s="1"/>
  <c r="T68" i="1"/>
  <c r="S68" i="1"/>
  <c r="N68" i="1"/>
  <c r="O68" i="1" s="1"/>
  <c r="I68" i="1"/>
  <c r="J68" i="1" s="1"/>
  <c r="D68" i="1"/>
  <c r="E68" i="1" s="1"/>
  <c r="AZ67" i="1"/>
  <c r="AY67" i="1"/>
  <c r="AW67" i="1"/>
  <c r="AV67" i="1"/>
  <c r="AS67" i="1"/>
  <c r="AR67" i="1"/>
  <c r="AM67" i="1"/>
  <c r="AN67" i="1" s="1"/>
  <c r="AI67" i="1"/>
  <c r="AH67" i="1"/>
  <c r="AC67" i="1"/>
  <c r="AD67" i="1" s="1"/>
  <c r="X67" i="1"/>
  <c r="Y67" i="1" s="1"/>
  <c r="S67" i="1"/>
  <c r="T67" i="1" s="1"/>
  <c r="N67" i="1"/>
  <c r="O67" i="1" s="1"/>
  <c r="I67" i="1"/>
  <c r="J67" i="1" s="1"/>
  <c r="D67" i="1"/>
  <c r="E67" i="1" s="1"/>
  <c r="BA66" i="1"/>
  <c r="BB66" i="1" s="1"/>
  <c r="AZ66" i="1"/>
  <c r="AZ69" i="1" s="1"/>
  <c r="AY66" i="1"/>
  <c r="AV66" i="1"/>
  <c r="AW66" i="1" s="1"/>
  <c r="AS66" i="1"/>
  <c r="AR66" i="1"/>
  <c r="AM66" i="1"/>
  <c r="AN66" i="1" s="1"/>
  <c r="AH66" i="1"/>
  <c r="AI66" i="1" s="1"/>
  <c r="AC66" i="1"/>
  <c r="AD66" i="1" s="1"/>
  <c r="X66" i="1"/>
  <c r="Y66" i="1" s="1"/>
  <c r="T66" i="1"/>
  <c r="S66" i="1"/>
  <c r="N66" i="1"/>
  <c r="O66" i="1" s="1"/>
  <c r="I66" i="1"/>
  <c r="J66" i="1" s="1"/>
  <c r="D66" i="1"/>
  <c r="E66" i="1" s="1"/>
  <c r="AZ62" i="1"/>
  <c r="AT62" i="1"/>
  <c r="AV62" i="1" s="1"/>
  <c r="AW62" i="1" s="1"/>
  <c r="AP62" i="1"/>
  <c r="AR62" i="1" s="1"/>
  <c r="AS62" i="1" s="1"/>
  <c r="AM62" i="1"/>
  <c r="AN62" i="1" s="1"/>
  <c r="AK62" i="1"/>
  <c r="AF62" i="1"/>
  <c r="AH62" i="1" s="1"/>
  <c r="AI62" i="1" s="1"/>
  <c r="AA62" i="1"/>
  <c r="AC62" i="1" s="1"/>
  <c r="V62" i="1"/>
  <c r="X62" i="1" s="1"/>
  <c r="Q62" i="1"/>
  <c r="S62" i="1" s="1"/>
  <c r="T62" i="1" s="1"/>
  <c r="O62" i="1"/>
  <c r="L62" i="1"/>
  <c r="N62" i="1" s="1"/>
  <c r="G62" i="1"/>
  <c r="I62" i="1" s="1"/>
  <c r="J62" i="1" s="1"/>
  <c r="B62" i="1"/>
  <c r="AZ61" i="1"/>
  <c r="AT61" i="1"/>
  <c r="AV61" i="1" s="1"/>
  <c r="AW61" i="1" s="1"/>
  <c r="AP61" i="1"/>
  <c r="AR61" i="1" s="1"/>
  <c r="AS61" i="1" s="1"/>
  <c r="AM61" i="1"/>
  <c r="AK61" i="1"/>
  <c r="AF61" i="1"/>
  <c r="AH61" i="1" s="1"/>
  <c r="AI61" i="1" s="1"/>
  <c r="AC61" i="1"/>
  <c r="AA61" i="1"/>
  <c r="V61" i="1"/>
  <c r="X61" i="1" s="1"/>
  <c r="Q61" i="1"/>
  <c r="S61" i="1" s="1"/>
  <c r="L61" i="1"/>
  <c r="N61" i="1" s="1"/>
  <c r="O61" i="1" s="1"/>
  <c r="I61" i="1"/>
  <c r="J61" i="1" s="1"/>
  <c r="G61" i="1"/>
  <c r="B61" i="1"/>
  <c r="AY60" i="1"/>
  <c r="BA60" i="1" s="1"/>
  <c r="BB60" i="1" s="1"/>
  <c r="AT60" i="1"/>
  <c r="AV60" i="1" s="1"/>
  <c r="AW60" i="1" s="1"/>
  <c r="AP60" i="1"/>
  <c r="AR60" i="1" s="1"/>
  <c r="AK60" i="1"/>
  <c r="AM60" i="1" s="1"/>
  <c r="AF60" i="1"/>
  <c r="AH60" i="1" s="1"/>
  <c r="AI60" i="1" s="1"/>
  <c r="AA60" i="1"/>
  <c r="AC60" i="1" s="1"/>
  <c r="V60" i="1"/>
  <c r="X60" i="1" s="1"/>
  <c r="S60" i="1"/>
  <c r="Q60" i="1"/>
  <c r="L60" i="1"/>
  <c r="N60" i="1" s="1"/>
  <c r="O60" i="1" s="1"/>
  <c r="I60" i="1"/>
  <c r="J60" i="1" s="1"/>
  <c r="G60" i="1"/>
  <c r="B60" i="1"/>
  <c r="D60" i="1" s="1"/>
  <c r="E60" i="1" s="1"/>
  <c r="AZ59" i="1"/>
  <c r="AY59" i="1"/>
  <c r="BA59" i="1" s="1"/>
  <c r="BB59" i="1" s="1"/>
  <c r="AV59" i="1"/>
  <c r="AW59" i="1" s="1"/>
  <c r="AT59" i="1"/>
  <c r="AP59" i="1"/>
  <c r="AR59" i="1" s="1"/>
  <c r="AS59" i="1" s="1"/>
  <c r="AM59" i="1"/>
  <c r="AN59" i="1" s="1"/>
  <c r="AK59" i="1"/>
  <c r="AF59" i="1"/>
  <c r="AH59" i="1" s="1"/>
  <c r="AI59" i="1" s="1"/>
  <c r="AC59" i="1"/>
  <c r="AD59" i="1" s="1"/>
  <c r="AA59" i="1"/>
  <c r="X59" i="1"/>
  <c r="Y59" i="1" s="1"/>
  <c r="V59" i="1"/>
  <c r="Q59" i="1"/>
  <c r="S59" i="1" s="1"/>
  <c r="T59" i="1" s="1"/>
  <c r="L59" i="1"/>
  <c r="N59" i="1" s="1"/>
  <c r="O59" i="1" s="1"/>
  <c r="J59" i="1"/>
  <c r="I59" i="1"/>
  <c r="G59" i="1"/>
  <c r="B59" i="1"/>
  <c r="D59" i="1" s="1"/>
  <c r="E59" i="1" s="1"/>
  <c r="AZ58" i="1"/>
  <c r="AT58" i="1"/>
  <c r="AV58" i="1" s="1"/>
  <c r="AW58" i="1" s="1"/>
  <c r="AP58" i="1"/>
  <c r="AR58" i="1" s="1"/>
  <c r="AS58" i="1" s="1"/>
  <c r="AM58" i="1"/>
  <c r="AN58" i="1" s="1"/>
  <c r="AK58" i="1"/>
  <c r="AF58" i="1"/>
  <c r="AH58" i="1" s="1"/>
  <c r="AI58" i="1" s="1"/>
  <c r="AA58" i="1"/>
  <c r="AC58" i="1" s="1"/>
  <c r="AD58" i="1" s="1"/>
  <c r="V58" i="1"/>
  <c r="X58" i="1" s="1"/>
  <c r="Y58" i="1" s="1"/>
  <c r="S58" i="1"/>
  <c r="T58" i="1" s="1"/>
  <c r="Q58" i="1"/>
  <c r="L58" i="1"/>
  <c r="N58" i="1" s="1"/>
  <c r="O58" i="1" s="1"/>
  <c r="G58" i="1"/>
  <c r="I58" i="1" s="1"/>
  <c r="J58" i="1" s="1"/>
  <c r="B58" i="1"/>
  <c r="D58" i="1" s="1"/>
  <c r="E58" i="1" s="1"/>
  <c r="AZ54" i="1"/>
  <c r="AY54" i="1"/>
  <c r="BA54" i="1" s="1"/>
  <c r="BB54" i="1" s="1"/>
  <c r="AV54" i="1"/>
  <c r="AW54" i="1" s="1"/>
  <c r="AR54" i="1"/>
  <c r="AS54" i="1" s="1"/>
  <c r="AN54" i="1"/>
  <c r="AM54" i="1"/>
  <c r="AH54" i="1"/>
  <c r="AI54" i="1" s="1"/>
  <c r="AD54" i="1"/>
  <c r="AC54" i="1"/>
  <c r="X54" i="1"/>
  <c r="Y54" i="1" s="1"/>
  <c r="S54" i="1"/>
  <c r="T54" i="1" s="1"/>
  <c r="N54" i="1"/>
  <c r="O54" i="1" s="1"/>
  <c r="I54" i="1"/>
  <c r="J54" i="1" s="1"/>
  <c r="D54" i="1"/>
  <c r="E54" i="1" s="1"/>
  <c r="AZ53" i="1"/>
  <c r="AY53" i="1"/>
  <c r="BA53" i="1" s="1"/>
  <c r="BB53" i="1" s="1"/>
  <c r="AV53" i="1"/>
  <c r="AS53" i="1"/>
  <c r="AR53" i="1"/>
  <c r="AM53" i="1"/>
  <c r="AN53" i="1" s="1"/>
  <c r="AI53" i="1"/>
  <c r="AH53" i="1"/>
  <c r="AC53" i="1"/>
  <c r="X53" i="1"/>
  <c r="Y53" i="1" s="1"/>
  <c r="S53" i="1"/>
  <c r="O53" i="1"/>
  <c r="N53" i="1"/>
  <c r="J53" i="1"/>
  <c r="I53" i="1"/>
  <c r="D53" i="1"/>
  <c r="E53" i="1" s="1"/>
  <c r="AZ52" i="1"/>
  <c r="AY52" i="1"/>
  <c r="BA52" i="1" s="1"/>
  <c r="BB52" i="1" s="1"/>
  <c r="AV52" i="1"/>
  <c r="AW52" i="1" s="1"/>
  <c r="AR52" i="1"/>
  <c r="AS52" i="1" s="1"/>
  <c r="AN52" i="1"/>
  <c r="AM52" i="1"/>
  <c r="AH52" i="1"/>
  <c r="AI52" i="1" s="1"/>
  <c r="AC52" i="1"/>
  <c r="AD52" i="1" s="1"/>
  <c r="X52" i="1"/>
  <c r="Y52" i="1" s="1"/>
  <c r="S52" i="1"/>
  <c r="T52" i="1" s="1"/>
  <c r="N52" i="1"/>
  <c r="O52" i="1" s="1"/>
  <c r="J52" i="1"/>
  <c r="I52" i="1"/>
  <c r="D52" i="1"/>
  <c r="E52" i="1" s="1"/>
  <c r="AZ51" i="1"/>
  <c r="AU51" i="1"/>
  <c r="AT51" i="1"/>
  <c r="AV51" i="1" s="1"/>
  <c r="AW51" i="1" s="1"/>
  <c r="AQ51" i="1"/>
  <c r="AP51" i="1"/>
  <c r="AR51" i="1" s="1"/>
  <c r="AS51" i="1" s="1"/>
  <c r="AL51" i="1"/>
  <c r="AK51" i="1"/>
  <c r="AM51" i="1" s="1"/>
  <c r="AN51" i="1" s="1"/>
  <c r="AI51" i="1"/>
  <c r="AG51" i="1"/>
  <c r="AF51" i="1"/>
  <c r="AH51" i="1" s="1"/>
  <c r="AD51" i="1"/>
  <c r="AB51" i="1"/>
  <c r="AA51" i="1"/>
  <c r="AC51" i="1" s="1"/>
  <c r="W51" i="1"/>
  <c r="X51" i="1" s="1"/>
  <c r="Y51" i="1" s="1"/>
  <c r="V51" i="1"/>
  <c r="S51" i="1"/>
  <c r="T51" i="1" s="1"/>
  <c r="R51" i="1"/>
  <c r="Q51" i="1"/>
  <c r="M51" i="1"/>
  <c r="L51" i="1"/>
  <c r="I51" i="1"/>
  <c r="J51" i="1" s="1"/>
  <c r="H51" i="1"/>
  <c r="G51" i="1"/>
  <c r="D51" i="1"/>
  <c r="C51" i="1"/>
  <c r="B51" i="1"/>
  <c r="AZ50" i="1"/>
  <c r="AY50" i="1"/>
  <c r="BA50" i="1" s="1"/>
  <c r="BB50" i="1" s="1"/>
  <c r="AV50" i="1"/>
  <c r="AW50" i="1" s="1"/>
  <c r="AR50" i="1"/>
  <c r="AS50" i="1" s="1"/>
  <c r="AN50" i="1"/>
  <c r="AM50" i="1"/>
  <c r="AH50" i="1"/>
  <c r="AI50" i="1" s="1"/>
  <c r="AC50" i="1"/>
  <c r="AD50" i="1" s="1"/>
  <c r="X50" i="1"/>
  <c r="Y50" i="1" s="1"/>
  <c r="T50" i="1"/>
  <c r="S50" i="1"/>
  <c r="N50" i="1"/>
  <c r="O50" i="1" s="1"/>
  <c r="I50" i="1"/>
  <c r="J50" i="1" s="1"/>
  <c r="D50" i="1"/>
  <c r="AU48" i="1"/>
  <c r="AV48" i="1" s="1"/>
  <c r="AW48" i="1" s="1"/>
  <c r="AT48" i="1"/>
  <c r="AQ48" i="1"/>
  <c r="AP48" i="1"/>
  <c r="AR48" i="1" s="1"/>
  <c r="AS48" i="1" s="1"/>
  <c r="AL48" i="1"/>
  <c r="AM48" i="1" s="1"/>
  <c r="AN48" i="1" s="1"/>
  <c r="AK48" i="1"/>
  <c r="AG48" i="1"/>
  <c r="AH48" i="1" s="1"/>
  <c r="AI48" i="1" s="1"/>
  <c r="AF48" i="1"/>
  <c r="AB48" i="1"/>
  <c r="AC48" i="1" s="1"/>
  <c r="AD48" i="1" s="1"/>
  <c r="AA48" i="1"/>
  <c r="W48" i="1"/>
  <c r="X48" i="1" s="1"/>
  <c r="Y48" i="1" s="1"/>
  <c r="V48" i="1"/>
  <c r="R48" i="1"/>
  <c r="S48" i="1" s="1"/>
  <c r="T48" i="1" s="1"/>
  <c r="Q48" i="1"/>
  <c r="N48" i="1"/>
  <c r="O48" i="1" s="1"/>
  <c r="M48" i="1"/>
  <c r="L48" i="1"/>
  <c r="H48" i="1"/>
  <c r="I48" i="1" s="1"/>
  <c r="J48" i="1" s="1"/>
  <c r="G48" i="1"/>
  <c r="D48" i="1"/>
  <c r="E48" i="1" s="1"/>
  <c r="C48" i="1"/>
  <c r="B48" i="1"/>
  <c r="AZ47" i="1"/>
  <c r="AZ48" i="1" s="1"/>
  <c r="AY47" i="1"/>
  <c r="AV47" i="1"/>
  <c r="AW47" i="1" s="1"/>
  <c r="AS47" i="1"/>
  <c r="AR47" i="1"/>
  <c r="AM47" i="1"/>
  <c r="AN47" i="1" s="1"/>
  <c r="AI47" i="1"/>
  <c r="AH47" i="1"/>
  <c r="AC47" i="1"/>
  <c r="AD47" i="1" s="1"/>
  <c r="X47" i="1"/>
  <c r="Y47" i="1" s="1"/>
  <c r="T47" i="1"/>
  <c r="S47" i="1"/>
  <c r="O47" i="1"/>
  <c r="N47" i="1"/>
  <c r="I47" i="1"/>
  <c r="J47" i="1" s="1"/>
  <c r="E47" i="1"/>
  <c r="D47" i="1"/>
  <c r="AZ40" i="1"/>
  <c r="BA40" i="1" s="1"/>
  <c r="BB40" i="1" s="1"/>
  <c r="AY40" i="1"/>
  <c r="AV40" i="1"/>
  <c r="AW40" i="1" s="1"/>
  <c r="AS40" i="1"/>
  <c r="AR40" i="1"/>
  <c r="AM40" i="1"/>
  <c r="AN40" i="1" s="1"/>
  <c r="AI40" i="1"/>
  <c r="AH40" i="1"/>
  <c r="AC40" i="1"/>
  <c r="AD40" i="1" s="1"/>
  <c r="X40" i="1"/>
  <c r="Y40" i="1" s="1"/>
  <c r="T40" i="1"/>
  <c r="S40" i="1"/>
  <c r="O40" i="1"/>
  <c r="N40" i="1"/>
  <c r="I40" i="1"/>
  <c r="J40" i="1" s="1"/>
  <c r="E40" i="1"/>
  <c r="D40" i="1"/>
  <c r="AZ39" i="1"/>
  <c r="AY39" i="1"/>
  <c r="BA39" i="1" s="1"/>
  <c r="BB39" i="1" s="1"/>
  <c r="AV39" i="1"/>
  <c r="AR39" i="1"/>
  <c r="AM39" i="1"/>
  <c r="AH39" i="1"/>
  <c r="AC39" i="1"/>
  <c r="X39" i="1"/>
  <c r="T39" i="1"/>
  <c r="S39" i="1"/>
  <c r="N39" i="1"/>
  <c r="O39" i="1" s="1"/>
  <c r="I39" i="1"/>
  <c r="J39" i="1" s="1"/>
  <c r="D39" i="1"/>
  <c r="BA38" i="1"/>
  <c r="BB38" i="1" s="1"/>
  <c r="AZ38" i="1"/>
  <c r="AY38" i="1"/>
  <c r="AV38" i="1"/>
  <c r="AW38" i="1" s="1"/>
  <c r="AR38" i="1"/>
  <c r="AS38" i="1" s="1"/>
  <c r="AN38" i="1"/>
  <c r="AM38" i="1"/>
  <c r="AH38" i="1"/>
  <c r="AI38" i="1" s="1"/>
  <c r="AC38" i="1"/>
  <c r="AD38" i="1" s="1"/>
  <c r="X38" i="1"/>
  <c r="Y38" i="1" s="1"/>
  <c r="S38" i="1"/>
  <c r="T38" i="1" s="1"/>
  <c r="O38" i="1"/>
  <c r="N38" i="1"/>
  <c r="I38" i="1"/>
  <c r="J38" i="1" s="1"/>
  <c r="E38" i="1"/>
  <c r="D38" i="1"/>
  <c r="AF33" i="1"/>
  <c r="Q33" i="1"/>
  <c r="BA32" i="1"/>
  <c r="BB32" i="1" s="1"/>
  <c r="AZ32" i="1"/>
  <c r="AY32" i="1"/>
  <c r="AW32" i="1"/>
  <c r="AV32" i="1"/>
  <c r="AR32" i="1"/>
  <c r="AM32" i="1"/>
  <c r="AH32" i="1"/>
  <c r="AC32" i="1"/>
  <c r="AD32" i="1" s="1"/>
  <c r="X32" i="1"/>
  <c r="Y32" i="1" s="1"/>
  <c r="T32" i="1"/>
  <c r="S32" i="1"/>
  <c r="N32" i="1"/>
  <c r="O32" i="1" s="1"/>
  <c r="J32" i="1"/>
  <c r="I32" i="1"/>
  <c r="D32" i="1"/>
  <c r="AP31" i="1"/>
  <c r="AF31" i="1"/>
  <c r="Q31" i="1"/>
  <c r="AP30" i="1"/>
  <c r="AK30" i="1"/>
  <c r="W30" i="1"/>
  <c r="AZ29" i="1"/>
  <c r="AY29" i="1"/>
  <c r="AV29" i="1"/>
  <c r="AW29" i="1" s="1"/>
  <c r="AR29" i="1"/>
  <c r="AN29" i="1"/>
  <c r="AM29" i="1"/>
  <c r="AH29" i="1"/>
  <c r="AI29" i="1" s="1"/>
  <c r="AD29" i="1"/>
  <c r="AC29" i="1"/>
  <c r="X29" i="1"/>
  <c r="Y29" i="1" s="1"/>
  <c r="T29" i="1"/>
  <c r="S29" i="1"/>
  <c r="N29" i="1"/>
  <c r="O29" i="1" s="1"/>
  <c r="J29" i="1"/>
  <c r="I29" i="1"/>
  <c r="D29" i="1"/>
  <c r="E29" i="1" s="1"/>
  <c r="BB28" i="1"/>
  <c r="AZ28" i="1"/>
  <c r="AY28" i="1"/>
  <c r="BA28" i="1" s="1"/>
  <c r="AW28" i="1"/>
  <c r="AV28" i="1"/>
  <c r="AS28" i="1"/>
  <c r="AR28" i="1"/>
  <c r="AN28" i="1"/>
  <c r="AM28" i="1"/>
  <c r="AI28" i="1"/>
  <c r="AH28" i="1"/>
  <c r="AD28" i="1"/>
  <c r="AC28" i="1"/>
  <c r="X28" i="1"/>
  <c r="Y28" i="1" s="1"/>
  <c r="T28" i="1"/>
  <c r="S28" i="1"/>
  <c r="N28" i="1"/>
  <c r="O28" i="1" s="1"/>
  <c r="J28" i="1"/>
  <c r="I28" i="1"/>
  <c r="E28" i="1"/>
  <c r="D28" i="1"/>
  <c r="AT27" i="1"/>
  <c r="AQ27" i="1"/>
  <c r="AQ30" i="1" s="1"/>
  <c r="AP27" i="1"/>
  <c r="AF27" i="1"/>
  <c r="AF30" i="1" s="1"/>
  <c r="W27" i="1"/>
  <c r="Q27" i="1"/>
  <c r="Q30" i="1" s="1"/>
  <c r="B27" i="1"/>
  <c r="B30" i="1" s="1"/>
  <c r="AT26" i="1"/>
  <c r="AQ26" i="1"/>
  <c r="AP26" i="1"/>
  <c r="AS26" i="1" s="1"/>
  <c r="AK26" i="1"/>
  <c r="AA26" i="1"/>
  <c r="Q26" i="1"/>
  <c r="B26" i="1"/>
  <c r="BB25" i="1"/>
  <c r="BA25" i="1"/>
  <c r="AZ25" i="1"/>
  <c r="AY25" i="1"/>
  <c r="AV25" i="1"/>
  <c r="AW25" i="1" s="1"/>
  <c r="AS25" i="1"/>
  <c r="AR25" i="1"/>
  <c r="AN25" i="1"/>
  <c r="AM25" i="1"/>
  <c r="AH25" i="1"/>
  <c r="AI25" i="1" s="1"/>
  <c r="AC25" i="1"/>
  <c r="AD25" i="1" s="1"/>
  <c r="Y25" i="1"/>
  <c r="X25" i="1"/>
  <c r="S25" i="1"/>
  <c r="T25" i="1" s="1"/>
  <c r="N25" i="1"/>
  <c r="O25" i="1" s="1"/>
  <c r="I25" i="1"/>
  <c r="J25" i="1" s="1"/>
  <c r="E25" i="1"/>
  <c r="D25" i="1"/>
  <c r="AP24" i="1"/>
  <c r="AK24" i="1"/>
  <c r="AF24" i="1"/>
  <c r="AI24" i="1" s="1"/>
  <c r="Q24" i="1"/>
  <c r="B24" i="1"/>
  <c r="AZ23" i="1"/>
  <c r="AY23" i="1"/>
  <c r="AW23" i="1"/>
  <c r="AV23" i="1"/>
  <c r="AS23" i="1"/>
  <c r="AR23" i="1"/>
  <c r="AN23" i="1"/>
  <c r="AM23" i="1"/>
  <c r="AH23" i="1"/>
  <c r="AI23" i="1" s="1"/>
  <c r="AD23" i="1"/>
  <c r="AC23" i="1"/>
  <c r="X23" i="1"/>
  <c r="Y23" i="1" s="1"/>
  <c r="S23" i="1"/>
  <c r="T23" i="1" s="1"/>
  <c r="O23" i="1"/>
  <c r="N23" i="1"/>
  <c r="I23" i="1"/>
  <c r="J23" i="1" s="1"/>
  <c r="D23" i="1"/>
  <c r="E23" i="1" s="1"/>
  <c r="AU22" i="1"/>
  <c r="AR22" i="1"/>
  <c r="AS22" i="1" s="1"/>
  <c r="AQ22" i="1"/>
  <c r="AQ24" i="1" s="1"/>
  <c r="AP22" i="1"/>
  <c r="AG22" i="1"/>
  <c r="AG24" i="1" s="1"/>
  <c r="AB22" i="1"/>
  <c r="AB24" i="1" s="1"/>
  <c r="AA22" i="1"/>
  <c r="W22" i="1"/>
  <c r="L22" i="1"/>
  <c r="L24" i="1" s="1"/>
  <c r="C22" i="1"/>
  <c r="BB21" i="1"/>
  <c r="AZ21" i="1"/>
  <c r="AY21" i="1"/>
  <c r="BA21" i="1" s="1"/>
  <c r="AW21" i="1"/>
  <c r="AV21" i="1"/>
  <c r="AR21" i="1"/>
  <c r="AS21" i="1" s="1"/>
  <c r="AN21" i="1"/>
  <c r="AM21" i="1"/>
  <c r="AI21" i="1"/>
  <c r="AH21" i="1"/>
  <c r="AC21" i="1"/>
  <c r="AD21" i="1" s="1"/>
  <c r="X21" i="1"/>
  <c r="Y21" i="1" s="1"/>
  <c r="T21" i="1"/>
  <c r="S21" i="1"/>
  <c r="N21" i="1"/>
  <c r="O21" i="1" s="1"/>
  <c r="I21" i="1"/>
  <c r="J21" i="1" s="1"/>
  <c r="E21" i="1"/>
  <c r="D21" i="1"/>
  <c r="AZ20" i="1"/>
  <c r="AZ22" i="1" s="1"/>
  <c r="AV20" i="1"/>
  <c r="AW20" i="1" s="1"/>
  <c r="AU20" i="1"/>
  <c r="AT20" i="1"/>
  <c r="AT22" i="1" s="1"/>
  <c r="AT24" i="1" s="1"/>
  <c r="AR20" i="1"/>
  <c r="AS20" i="1" s="1"/>
  <c r="AQ20" i="1"/>
  <c r="AP20" i="1"/>
  <c r="AL20" i="1"/>
  <c r="AL22" i="1" s="1"/>
  <c r="AK20" i="1"/>
  <c r="AK22" i="1" s="1"/>
  <c r="AK27" i="1" s="1"/>
  <c r="AH20" i="1"/>
  <c r="AI20" i="1" s="1"/>
  <c r="AG20" i="1"/>
  <c r="AF20" i="1"/>
  <c r="AF22" i="1" s="1"/>
  <c r="AF26" i="1" s="1"/>
  <c r="AC20" i="1"/>
  <c r="AD20" i="1" s="1"/>
  <c r="AB20" i="1"/>
  <c r="W20" i="1"/>
  <c r="V20" i="1"/>
  <c r="V22" i="1" s="1"/>
  <c r="R20" i="1"/>
  <c r="S20" i="1" s="1"/>
  <c r="T20" i="1" s="1"/>
  <c r="Q20" i="1"/>
  <c r="Q22" i="1" s="1"/>
  <c r="M20" i="1"/>
  <c r="N20" i="1" s="1"/>
  <c r="O20" i="1" s="1"/>
  <c r="L20" i="1"/>
  <c r="H20" i="1"/>
  <c r="H22" i="1" s="1"/>
  <c r="G20" i="1"/>
  <c r="C20" i="1"/>
  <c r="D20" i="1" s="1"/>
  <c r="E20" i="1" s="1"/>
  <c r="B20" i="1"/>
  <c r="B22" i="1" s="1"/>
  <c r="BA19" i="1"/>
  <c r="BB19" i="1" s="1"/>
  <c r="AZ19" i="1"/>
  <c r="AY19" i="1"/>
  <c r="AV19" i="1"/>
  <c r="AR19" i="1"/>
  <c r="AS19" i="1" s="1"/>
  <c r="AM19" i="1"/>
  <c r="AH19" i="1"/>
  <c r="AC19" i="1"/>
  <c r="X19" i="1"/>
  <c r="S19" i="1"/>
  <c r="T19" i="1" s="1"/>
  <c r="N19" i="1"/>
  <c r="I19" i="1"/>
  <c r="D19" i="1"/>
  <c r="BA18" i="1"/>
  <c r="BB18" i="1" s="1"/>
  <c r="AZ18" i="1"/>
  <c r="AY18" i="1"/>
  <c r="AV18" i="1"/>
  <c r="AR18" i="1"/>
  <c r="AM18" i="1"/>
  <c r="AH18" i="1"/>
  <c r="AC18" i="1"/>
  <c r="AD18" i="1" s="1"/>
  <c r="X18" i="1"/>
  <c r="S18" i="1"/>
  <c r="N18" i="1"/>
  <c r="O18" i="1" s="1"/>
  <c r="I18" i="1"/>
  <c r="D18" i="1"/>
  <c r="BA17" i="1"/>
  <c r="BB17" i="1" s="1"/>
  <c r="AZ17" i="1"/>
  <c r="AY17" i="1"/>
  <c r="AV17" i="1"/>
  <c r="AW17" i="1" s="1"/>
  <c r="AS17" i="1"/>
  <c r="AR17" i="1"/>
  <c r="AN17" i="1"/>
  <c r="AM17" i="1"/>
  <c r="AH17" i="1"/>
  <c r="AI17" i="1" s="1"/>
  <c r="AC17" i="1"/>
  <c r="AD17" i="1" s="1"/>
  <c r="Y17" i="1"/>
  <c r="X17" i="1"/>
  <c r="S17" i="1"/>
  <c r="N17" i="1"/>
  <c r="O17" i="1" s="1"/>
  <c r="I17" i="1"/>
  <c r="J17" i="1" s="1"/>
  <c r="E17" i="1"/>
  <c r="D17" i="1"/>
  <c r="BA16" i="1"/>
  <c r="BB16" i="1" s="1"/>
  <c r="AZ16" i="1"/>
  <c r="AY16" i="1"/>
  <c r="AW16" i="1"/>
  <c r="AV16" i="1"/>
  <c r="AR16" i="1"/>
  <c r="AS16" i="1" s="1"/>
  <c r="AM16" i="1"/>
  <c r="AN16" i="1" s="1"/>
  <c r="AH16" i="1"/>
  <c r="AI16" i="1" s="1"/>
  <c r="AD16" i="1"/>
  <c r="AC16" i="1"/>
  <c r="AA16" i="1"/>
  <c r="AA20" i="1" s="1"/>
  <c r="X16" i="1"/>
  <c r="Y16" i="1" s="1"/>
  <c r="T16" i="1"/>
  <c r="S16" i="1"/>
  <c r="O16" i="1"/>
  <c r="N16" i="1"/>
  <c r="J16" i="1"/>
  <c r="I16" i="1"/>
  <c r="D16" i="1"/>
  <c r="E16" i="1" s="1"/>
  <c r="AZ15" i="1"/>
  <c r="AY15" i="1"/>
  <c r="BA15" i="1" s="1"/>
  <c r="BB15" i="1" s="1"/>
  <c r="AW15" i="1"/>
  <c r="AV15" i="1"/>
  <c r="AS15" i="1"/>
  <c r="AR15" i="1"/>
  <c r="AN15" i="1"/>
  <c r="AM15" i="1"/>
  <c r="AH15" i="1"/>
  <c r="AI15" i="1" s="1"/>
  <c r="AD15" i="1"/>
  <c r="AC15" i="1"/>
  <c r="X15" i="1"/>
  <c r="Y15" i="1" s="1"/>
  <c r="T15" i="1"/>
  <c r="S15" i="1"/>
  <c r="O15" i="1"/>
  <c r="N15" i="1"/>
  <c r="J15" i="1"/>
  <c r="I15" i="1"/>
  <c r="D15" i="1"/>
  <c r="E15" i="1" s="1"/>
  <c r="AZ14" i="1"/>
  <c r="AY14" i="1"/>
  <c r="AW14" i="1"/>
  <c r="AV14" i="1"/>
  <c r="AS14" i="1"/>
  <c r="AR14" i="1"/>
  <c r="AN14" i="1"/>
  <c r="AM14" i="1"/>
  <c r="AH14" i="1"/>
  <c r="AI14" i="1" s="1"/>
  <c r="AD14" i="1"/>
  <c r="AC14" i="1"/>
  <c r="X14" i="1"/>
  <c r="Y14" i="1" s="1"/>
  <c r="T14" i="1"/>
  <c r="S14" i="1"/>
  <c r="O14" i="1"/>
  <c r="N14" i="1"/>
  <c r="J14" i="1"/>
  <c r="I14" i="1"/>
  <c r="D14" i="1"/>
  <c r="E14" i="1" s="1"/>
  <c r="A3" i="1"/>
  <c r="A2" i="1"/>
  <c r="B31" i="1" l="1"/>
  <c r="D30" i="1"/>
  <c r="E30" i="1" s="1"/>
  <c r="B33" i="1"/>
  <c r="AQ33" i="1"/>
  <c r="AQ34" i="1" s="1"/>
  <c r="AQ31" i="1"/>
  <c r="H24" i="1"/>
  <c r="H26" i="1"/>
  <c r="H27" i="1"/>
  <c r="H30" i="1" s="1"/>
  <c r="W24" i="1"/>
  <c r="W26" i="1"/>
  <c r="AY71" i="1"/>
  <c r="BA71" i="1" s="1"/>
  <c r="BB71" i="1" s="1"/>
  <c r="AY51" i="1"/>
  <c r="BA51" i="1" s="1"/>
  <c r="BB51" i="1" s="1"/>
  <c r="BA23" i="1"/>
  <c r="BB23" i="1" s="1"/>
  <c r="AW26" i="1"/>
  <c r="AU24" i="1"/>
  <c r="AW24" i="1" s="1"/>
  <c r="AU26" i="1"/>
  <c r="AU27" i="1"/>
  <c r="AU30" i="1" s="1"/>
  <c r="AV22" i="1"/>
  <c r="AW22" i="1" s="1"/>
  <c r="AS31" i="1"/>
  <c r="AZ27" i="1"/>
  <c r="AZ30" i="1" s="1"/>
  <c r="AZ24" i="1"/>
  <c r="AY69" i="1"/>
  <c r="BB69" i="1" s="1"/>
  <c r="BA67" i="1"/>
  <c r="BB67" i="1" s="1"/>
  <c r="AY48" i="1"/>
  <c r="BA48" i="1" s="1"/>
  <c r="BB48" i="1" s="1"/>
  <c r="BA47" i="1"/>
  <c r="BB47" i="1" s="1"/>
  <c r="AL27" i="1"/>
  <c r="AL26" i="1"/>
  <c r="AL24" i="1"/>
  <c r="AM22" i="1"/>
  <c r="AN22" i="1" s="1"/>
  <c r="D27" i="1"/>
  <c r="E27" i="1" s="1"/>
  <c r="W33" i="1"/>
  <c r="W34" i="1" s="1"/>
  <c r="W31" i="1"/>
  <c r="AM20" i="1"/>
  <c r="AN20" i="1" s="1"/>
  <c r="AP33" i="1"/>
  <c r="AR30" i="1"/>
  <c r="AS30" i="1" s="1"/>
  <c r="C24" i="1"/>
  <c r="E24" i="1" s="1"/>
  <c r="D22" i="1"/>
  <c r="E22" i="1" s="1"/>
  <c r="C27" i="1"/>
  <c r="C30" i="1" s="1"/>
  <c r="C26" i="1"/>
  <c r="AI26" i="1"/>
  <c r="G22" i="1"/>
  <c r="I20" i="1"/>
  <c r="J20" i="1" s="1"/>
  <c r="AA27" i="1"/>
  <c r="AA24" i="1"/>
  <c r="AD24" i="1" s="1"/>
  <c r="AC22" i="1"/>
  <c r="AD22" i="1" s="1"/>
  <c r="V27" i="1"/>
  <c r="X22" i="1"/>
  <c r="Y22" i="1" s="1"/>
  <c r="V26" i="1"/>
  <c r="V24" i="1"/>
  <c r="E26" i="1"/>
  <c r="X20" i="1"/>
  <c r="Y20" i="1" s="1"/>
  <c r="AR27" i="1"/>
  <c r="AS27" i="1" s="1"/>
  <c r="AV27" i="1"/>
  <c r="AW27" i="1" s="1"/>
  <c r="AT30" i="1"/>
  <c r="AF34" i="1"/>
  <c r="AB26" i="1"/>
  <c r="AD26" i="1" s="1"/>
  <c r="AY70" i="1"/>
  <c r="M22" i="1"/>
  <c r="AH22" i="1"/>
  <c r="AI22" i="1" s="1"/>
  <c r="L26" i="1"/>
  <c r="BA76" i="1"/>
  <c r="BB76" i="1" s="1"/>
  <c r="BA14" i="1"/>
  <c r="BB14" i="1" s="1"/>
  <c r="N22" i="1"/>
  <c r="O22" i="1" s="1"/>
  <c r="L27" i="1"/>
  <c r="AY62" i="1"/>
  <c r="BA62" i="1" s="1"/>
  <c r="BB62" i="1" s="1"/>
  <c r="AN24" i="1"/>
  <c r="AK31" i="1"/>
  <c r="AK33" i="1"/>
  <c r="AD69" i="1"/>
  <c r="AY77" i="1"/>
  <c r="AG26" i="1"/>
  <c r="AG27" i="1"/>
  <c r="AN26" i="1"/>
  <c r="AB27" i="1"/>
  <c r="AB30" i="1" s="1"/>
  <c r="AZ70" i="1"/>
  <c r="R22" i="1"/>
  <c r="AS24" i="1"/>
  <c r="Q34" i="1"/>
  <c r="AY58" i="1"/>
  <c r="BA58" i="1" s="1"/>
  <c r="BB58" i="1" s="1"/>
  <c r="AZ76" i="1"/>
  <c r="AZ77" i="1"/>
  <c r="AY20" i="1"/>
  <c r="BA29" i="1"/>
  <c r="BB29" i="1" s="1"/>
  <c r="D61" i="1"/>
  <c r="E61" i="1" s="1"/>
  <c r="AY61" i="1"/>
  <c r="BA61" i="1" s="1"/>
  <c r="BB61" i="1" s="1"/>
  <c r="N77" i="1"/>
  <c r="O77" i="1" s="1"/>
  <c r="N51" i="1"/>
  <c r="O51" i="1" s="1"/>
  <c r="AZ26" i="1"/>
  <c r="D62" i="1"/>
  <c r="E62" i="1" s="1"/>
  <c r="AV30" i="1" l="1"/>
  <c r="AW30" i="1" s="1"/>
  <c r="AT33" i="1"/>
  <c r="AT31" i="1"/>
  <c r="R26" i="1"/>
  <c r="T26" i="1" s="1"/>
  <c r="R24" i="1"/>
  <c r="T24" i="1" s="1"/>
  <c r="R27" i="1"/>
  <c r="S22" i="1"/>
  <c r="T22" i="1" s="1"/>
  <c r="L30" i="1"/>
  <c r="AC27" i="1"/>
  <c r="AD27" i="1" s="1"/>
  <c r="AA30" i="1"/>
  <c r="AP34" i="1"/>
  <c r="AS34" i="1" s="1"/>
  <c r="AR33" i="1"/>
  <c r="AS33" i="1" s="1"/>
  <c r="AB31" i="1"/>
  <c r="AB33" i="1"/>
  <c r="AB34" i="1" s="1"/>
  <c r="AZ31" i="1"/>
  <c r="AZ33" i="1"/>
  <c r="AZ34" i="1" s="1"/>
  <c r="H31" i="1"/>
  <c r="H33" i="1"/>
  <c r="H34" i="1" s="1"/>
  <c r="AY22" i="1"/>
  <c r="BA20" i="1"/>
  <c r="BB20" i="1" s="1"/>
  <c r="O26" i="1"/>
  <c r="AU31" i="1"/>
  <c r="AU33" i="1"/>
  <c r="AU34" i="1" s="1"/>
  <c r="BA77" i="1"/>
  <c r="BB77" i="1" s="1"/>
  <c r="M26" i="1"/>
  <c r="M24" i="1"/>
  <c r="O24" i="1" s="1"/>
  <c r="M27" i="1"/>
  <c r="M30" i="1" s="1"/>
  <c r="Y24" i="1"/>
  <c r="C33" i="1"/>
  <c r="C34" i="1" s="1"/>
  <c r="C31" i="1"/>
  <c r="E31" i="1" s="1"/>
  <c r="BA70" i="1"/>
  <c r="BB70" i="1" s="1"/>
  <c r="Y26" i="1"/>
  <c r="D33" i="1"/>
  <c r="E33" i="1" s="1"/>
  <c r="B34" i="1"/>
  <c r="I22" i="1"/>
  <c r="J22" i="1" s="1"/>
  <c r="G24" i="1"/>
  <c r="J24" i="1" s="1"/>
  <c r="G26" i="1"/>
  <c r="J26" i="1" s="1"/>
  <c r="G27" i="1"/>
  <c r="AK34" i="1"/>
  <c r="AM27" i="1"/>
  <c r="AN27" i="1" s="1"/>
  <c r="AL30" i="1"/>
  <c r="AG30" i="1"/>
  <c r="AH27" i="1"/>
  <c r="AI27" i="1" s="1"/>
  <c r="X27" i="1"/>
  <c r="Y27" i="1" s="1"/>
  <c r="V30" i="1"/>
  <c r="L31" i="1" l="1"/>
  <c r="N30" i="1"/>
  <c r="O30" i="1" s="1"/>
  <c r="L33" i="1"/>
  <c r="AL33" i="1"/>
  <c r="AL31" i="1"/>
  <c r="AN31" i="1" s="1"/>
  <c r="AM30" i="1"/>
  <c r="AN30" i="1" s="1"/>
  <c r="BA22" i="1"/>
  <c r="BB22" i="1" s="1"/>
  <c r="AY27" i="1"/>
  <c r="AY26" i="1"/>
  <c r="BB26" i="1" s="1"/>
  <c r="AY24" i="1"/>
  <c r="BB24" i="1" s="1"/>
  <c r="N27" i="1"/>
  <c r="O27" i="1" s="1"/>
  <c r="AG31" i="1"/>
  <c r="AI31" i="1" s="1"/>
  <c r="AG33" i="1"/>
  <c r="AH30" i="1"/>
  <c r="AI30" i="1" s="1"/>
  <c r="R30" i="1"/>
  <c r="S27" i="1"/>
  <c r="T27" i="1" s="1"/>
  <c r="I27" i="1"/>
  <c r="J27" i="1" s="1"/>
  <c r="G30" i="1"/>
  <c r="M31" i="1"/>
  <c r="M33" i="1"/>
  <c r="M34" i="1" s="1"/>
  <c r="AW31" i="1"/>
  <c r="AV33" i="1"/>
  <c r="AW33" i="1" s="1"/>
  <c r="AT34" i="1"/>
  <c r="AW34" i="1" s="1"/>
  <c r="AA33" i="1"/>
  <c r="AC30" i="1"/>
  <c r="AD30" i="1" s="1"/>
  <c r="AA31" i="1"/>
  <c r="AD31" i="1" s="1"/>
  <c r="V33" i="1"/>
  <c r="X30" i="1"/>
  <c r="Y30" i="1" s="1"/>
  <c r="V31" i="1"/>
  <c r="Y31" i="1" s="1"/>
  <c r="E34" i="1"/>
  <c r="BA27" i="1" l="1"/>
  <c r="BB27" i="1" s="1"/>
  <c r="AY30" i="1"/>
  <c r="V34" i="1"/>
  <c r="Y34" i="1" s="1"/>
  <c r="X33" i="1"/>
  <c r="Y33" i="1" s="1"/>
  <c r="AL34" i="1"/>
  <c r="AN34" i="1" s="1"/>
  <c r="AM33" i="1"/>
  <c r="AN33" i="1" s="1"/>
  <c r="G31" i="1"/>
  <c r="J31" i="1" s="1"/>
  <c r="I30" i="1"/>
  <c r="J30" i="1" s="1"/>
  <c r="G33" i="1"/>
  <c r="R33" i="1"/>
  <c r="R31" i="1"/>
  <c r="T31" i="1" s="1"/>
  <c r="S30" i="1"/>
  <c r="T30" i="1" s="1"/>
  <c r="L34" i="1"/>
  <c r="O34" i="1" s="1"/>
  <c r="N33" i="1"/>
  <c r="O33" i="1" s="1"/>
  <c r="AA34" i="1"/>
  <c r="AD34" i="1" s="1"/>
  <c r="AC33" i="1"/>
  <c r="AD33" i="1" s="1"/>
  <c r="AG34" i="1"/>
  <c r="AI34" i="1" s="1"/>
  <c r="AH33" i="1"/>
  <c r="AI33" i="1" s="1"/>
  <c r="O31" i="1"/>
  <c r="R34" i="1" l="1"/>
  <c r="T34" i="1" s="1"/>
  <c r="S33" i="1"/>
  <c r="T33" i="1" s="1"/>
  <c r="I33" i="1"/>
  <c r="J33" i="1" s="1"/>
  <c r="G34" i="1"/>
  <c r="J34" i="1" s="1"/>
  <c r="AY31" i="1"/>
  <c r="BB31" i="1" s="1"/>
  <c r="BA30" i="1"/>
  <c r="BB30" i="1" s="1"/>
  <c r="AY33" i="1"/>
  <c r="AY34" i="1" l="1"/>
  <c r="BB34" i="1" s="1"/>
  <c r="BA33" i="1"/>
  <c r="BB33" i="1" s="1"/>
</calcChain>
</file>

<file path=xl/sharedStrings.xml><?xml version="1.0" encoding="utf-8"?>
<sst xmlns="http://schemas.openxmlformats.org/spreadsheetml/2006/main" count="170" uniqueCount="81">
  <si>
    <t>REGION VII</t>
  </si>
  <si>
    <t>(In Thousand)</t>
  </si>
  <si>
    <t>BANELCO</t>
  </si>
  <si>
    <t>BOHECO I</t>
  </si>
  <si>
    <t>BOHECO II</t>
  </si>
  <si>
    <t>CEBECO I</t>
  </si>
  <si>
    <t>CEBECO II</t>
  </si>
  <si>
    <t>CEBECO III</t>
  </si>
  <si>
    <t>CELCO</t>
  </si>
  <si>
    <t>NORECO I</t>
  </si>
  <si>
    <t>NORECO II</t>
  </si>
  <si>
    <t>PROSIELCO</t>
  </si>
  <si>
    <t>T  O  T  A  L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</si>
  <si>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</si>
  <si>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</si>
  <si>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</si>
  <si>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</si>
  <si>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</si>
  <si>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</si>
  <si>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</si>
  <si>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</si>
  <si>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</si>
  <si>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</si>
  <si>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</si>
  <si>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</si>
  <si>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</si>
  <si>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</si>
  <si>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</si>
  <si>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</si>
  <si>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</si>
  <si>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</si>
  <si>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</si>
  <si>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</si>
  <si>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</si>
  <si>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</si>
  <si>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</si>
  <si>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</si>
  <si>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</si>
  <si>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</si>
  <si>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</si>
  <si>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</si>
  <si>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</si>
  <si>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</si>
  <si>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</si>
  <si>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UC/FIT-ALL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</si>
  <si>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</si>
  <si>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</si>
  <si>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</si>
  <si>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</si>
  <si>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</si>
  <si>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>.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</si>
  <si>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</si>
  <si>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</si>
  <si>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</si>
  <si>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</si>
  <si>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</si>
  <si>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</si>
  <si>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</si>
  <si>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</si>
  <si>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</si>
  <si>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</si>
  <si>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</si>
  <si>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</si>
  <si>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</si>
  <si>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</si>
  <si>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</si>
  <si>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</si>
  <si>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</si>
  <si>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</si>
  <si>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</si>
  <si>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</si>
  <si>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</si>
  <si>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</si>
  <si>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</si>
  <si>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</si>
  <si>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</si>
  <si>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Large</t>
  </si>
  <si>
    <t>AAA - Mega Large</t>
  </si>
  <si>
    <t>AAA -Mega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</si>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</sst>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3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0" fillId="0" borderId="0" xfId="0" applyNumberFormat="1" applyFill="1"/>
    <xf numFmtId="164" fontId="2" fillId="0" borderId="0" xfId="0" applyNumberFormat="1" applyFont="1" applyFill="1"/>
    <xf numFmtId="43" fontId="0" fillId="0" borderId="0" xfId="0" applyNumberFormat="1"/>
    <xf numFmtId="43" fontId="0" fillId="0" borderId="0" xfId="0" applyNumberFormat="1" applyFill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ABI\2023\2023%20FINANCIAL%20PROFILE\JUNE\Consolidated%20Financial%20Profile%20as%20of%20June%2030,%202023_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ABI\2023\LINKING\link%20%20to%20%20FINANCIAL%20%20PROFILE%20%20FINAL2_JU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IE%20FILES\2021%20WORKING%20DATA%20MECQ\2021%20KPS%20EC%20CLASS\JUNE%202021%20FP%20CE%20CLASS\FINANCIAL%20PROFILE%20JUNE%202021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15">
        <row r="2">
          <cell r="A2" t="str">
            <v>Financial Profile as of June 30, 2023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urseco II"/>
      <sheetName val="surseco I"/>
      <sheetName val="surneco"/>
      <sheetName val="siarelco"/>
      <sheetName val="dielco"/>
      <sheetName val="aselco"/>
      <sheetName val="aneco"/>
      <sheetName val="moresco II"/>
      <sheetName val="moresco I"/>
      <sheetName val="moelci II"/>
      <sheetName val="moelci I"/>
      <sheetName val="laneco"/>
      <sheetName val="fibeco"/>
      <sheetName val="camelco"/>
      <sheetName val="buseco"/>
      <sheetName val="bileco"/>
      <sheetName val="soleco"/>
      <sheetName val="esamelco"/>
      <sheetName val="samelco II"/>
      <sheetName val="samelco I"/>
      <sheetName val="norsamelco"/>
      <sheetName val="leyeco V"/>
      <sheetName val="leyeco IV"/>
      <sheetName val="leyeco III"/>
      <sheetName val="leyeco II"/>
      <sheetName val="dorelco"/>
      <sheetName val="biselco"/>
      <sheetName val="lubelco"/>
      <sheetName val="ormeco"/>
      <sheetName val="omeco"/>
      <sheetName val="romelco"/>
      <sheetName val="paleco"/>
      <sheetName val="tielco"/>
      <sheetName val="marelco"/>
      <sheetName val="cenpelco"/>
      <sheetName val="inec"/>
      <sheetName val="panelco III"/>
      <sheetName val="iseco"/>
      <sheetName val="luelco"/>
      <sheetName val="panelco I"/>
      <sheetName val="batelec 1"/>
      <sheetName val="batelec 2"/>
      <sheetName val="fleco"/>
      <sheetName val="quezelco 1"/>
      <sheetName val="quezon 2"/>
      <sheetName val="ceneco"/>
      <sheetName val="akelco"/>
      <sheetName val="anteco"/>
      <sheetName val="capelco"/>
      <sheetName val="ileco I"/>
      <sheetName val="ileco II"/>
      <sheetName val="ileco III"/>
      <sheetName val="noceco"/>
      <sheetName val="noneco"/>
      <sheetName val="banelco"/>
      <sheetName val="boheco I"/>
      <sheetName val="boheco II"/>
      <sheetName val="cebeco I"/>
      <sheetName val="cebeco II"/>
      <sheetName val="cebeco III"/>
      <sheetName val="celco"/>
      <sheetName val="noreco I"/>
      <sheetName val="noreco II"/>
      <sheetName val="prosielco"/>
    </sheetNames>
    <sheetDataSet>
      <sheetData sheetId="0">
        <row r="8">
          <cell r="J8">
            <v>-0.38506999999999997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8">
          <cell r="J8">
            <v>-2.8737000000000004</v>
          </cell>
        </row>
      </sheetData>
      <sheetData sheetId="61"/>
      <sheetData sheetId="62"/>
      <sheetData sheetId="63"/>
      <sheetData sheetId="6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94">
          <cell r="D94">
            <v>111870.84884000001</v>
          </cell>
          <cell r="E94">
            <v>114591.42657000001</v>
          </cell>
          <cell r="F94">
            <v>-2720.5777300000045</v>
          </cell>
          <cell r="I94">
            <v>-2.2349040304342469</v>
          </cell>
          <cell r="K94">
            <v>10471.10002</v>
          </cell>
        </row>
        <row r="95">
          <cell r="D95">
            <v>198991.68969</v>
          </cell>
          <cell r="E95">
            <v>212146.88769</v>
          </cell>
          <cell r="F95">
            <v>-13155.198000000004</v>
          </cell>
          <cell r="I95">
            <v>-2.0000000000000004</v>
          </cell>
          <cell r="K95">
            <v>133054.94278000001</v>
          </cell>
        </row>
        <row r="96">
          <cell r="D96">
            <v>193951.97352999999</v>
          </cell>
          <cell r="E96">
            <v>203783.58884000001</v>
          </cell>
          <cell r="F96">
            <v>-9831.6153100000229</v>
          </cell>
          <cell r="I96">
            <v>-1.5567292317275514</v>
          </cell>
          <cell r="K96">
            <v>127907.83215999999</v>
          </cell>
        </row>
        <row r="97">
          <cell r="D97">
            <v>53596.588159999999</v>
          </cell>
          <cell r="E97">
            <v>55645.451049999996</v>
          </cell>
          <cell r="F97">
            <v>-2048.8628899999967</v>
          </cell>
          <cell r="I97">
            <v>-2.0705289044562267</v>
          </cell>
          <cell r="K97">
            <v>12247.76995</v>
          </cell>
        </row>
        <row r="98">
          <cell r="D98">
            <v>11943.663779999999</v>
          </cell>
          <cell r="E98">
            <v>13089.56278</v>
          </cell>
          <cell r="F98">
            <v>-1145.8990000000013</v>
          </cell>
          <cell r="I98">
            <v>0</v>
          </cell>
          <cell r="K98">
            <v>36116.22855</v>
          </cell>
        </row>
        <row r="99">
          <cell r="D99">
            <v>34747.341359999999</v>
          </cell>
          <cell r="E99">
            <v>34747.341359999999</v>
          </cell>
          <cell r="F99">
            <v>0</v>
          </cell>
          <cell r="I99">
            <v>0</v>
          </cell>
          <cell r="K99">
            <v>0</v>
          </cell>
        </row>
        <row r="100">
          <cell r="D100">
            <v>47190.096749999997</v>
          </cell>
          <cell r="E100">
            <v>47190.096749999997</v>
          </cell>
          <cell r="F100">
            <v>0</v>
          </cell>
          <cell r="I100">
            <v>0</v>
          </cell>
          <cell r="K100">
            <v>1E-3</v>
          </cell>
        </row>
        <row r="101">
          <cell r="D101">
            <v>103445.35073999999</v>
          </cell>
          <cell r="E101">
            <v>105932.56894</v>
          </cell>
          <cell r="F101">
            <v>-2487.218200000003</v>
          </cell>
          <cell r="I101">
            <v>-1.0000012865795691</v>
          </cell>
          <cell r="K101">
            <v>37390.146670000002</v>
          </cell>
        </row>
        <row r="102">
          <cell r="D102">
            <v>182.38404</v>
          </cell>
          <cell r="E102">
            <v>3869.5812000000001</v>
          </cell>
          <cell r="F102">
            <v>-3687.1971600000002</v>
          </cell>
          <cell r="I102">
            <v>0</v>
          </cell>
          <cell r="K102">
            <v>-3687.1971600000002</v>
          </cell>
        </row>
        <row r="103">
          <cell r="D103">
            <v>23053.963079999998</v>
          </cell>
          <cell r="E103">
            <v>23723.495989999999</v>
          </cell>
          <cell r="F103">
            <v>-669.53291000000172</v>
          </cell>
          <cell r="I103">
            <v>-2.0048836805399644</v>
          </cell>
          <cell r="K103">
            <v>3786.4676099999997</v>
          </cell>
        </row>
        <row r="104">
          <cell r="I104">
            <v>-1.8747557608612264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7">
          <cell r="AL97" t="str">
            <v>32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D103"/>
  <sheetViews>
    <sheetView tabSelected="1" zoomScale="70" zoomScaleNormal="70" workbookViewId="0">
      <pane xSplit="1" ySplit="10" topLeftCell="B65" activePane="bottomRight" state="frozen"/>
      <selection activeCell="C83" sqref="C83"/>
      <selection pane="topRight" activeCell="C83" sqref="C83"/>
      <selection pane="bottomLeft" activeCell="C83" sqref="C83"/>
      <selection pane="bottomRight" activeCell="A82" sqref="A82"/>
    </sheetView>
  </sheetViews>
  <sheetFormatPr defaultColWidth="9.109375" defaultRowHeight="15" x14ac:dyDescent="0.25"/>
  <cols>
    <col min="1" max="1" width="41" style="2" customWidth="1"/>
    <col min="2" max="3" width="14.33203125" style="2" customWidth="1"/>
    <col min="4" max="5" width="12.88671875" style="2" customWidth="1"/>
    <col min="6" max="6" width="1.5546875" style="2" customWidth="1"/>
    <col min="7" max="7" width="16.109375" style="2" customWidth="1"/>
    <col min="8" max="9" width="14.33203125" style="2" customWidth="1"/>
    <col min="10" max="10" width="10.5546875" style="2" customWidth="1"/>
    <col min="11" max="11" width="1.5546875" style="2" customWidth="1"/>
    <col min="12" max="13" width="14.33203125" style="2" customWidth="1"/>
    <col min="14" max="14" width="15" style="2" customWidth="1"/>
    <col min="15" max="15" width="10.5546875" style="2" customWidth="1"/>
    <col min="16" max="16" width="1.5546875" style="2" customWidth="1"/>
    <col min="17" max="18" width="16.109375" style="2" customWidth="1"/>
    <col min="19" max="19" width="14.33203125" style="2" customWidth="1"/>
    <col min="20" max="20" width="10.5546875" style="2" customWidth="1"/>
    <col min="21" max="21" width="1.44140625" style="2" customWidth="1"/>
    <col min="22" max="23" width="16.109375" style="2" customWidth="1"/>
    <col min="24" max="24" width="15" style="2" customWidth="1"/>
    <col min="25" max="25" width="10.5546875" style="2" customWidth="1"/>
    <col min="26" max="26" width="1.6640625" style="2" customWidth="1"/>
    <col min="27" max="27" width="16.109375" style="2" customWidth="1"/>
    <col min="28" max="29" width="14.33203125" style="2" customWidth="1"/>
    <col min="30" max="30" width="11.5546875" style="2" customWidth="1"/>
    <col min="31" max="31" width="1.44140625" style="2" customWidth="1"/>
    <col min="32" max="33" width="14.33203125" style="2" customWidth="1"/>
    <col min="34" max="34" width="12.88671875" style="2" customWidth="1"/>
    <col min="35" max="35" width="10.5546875" style="2" customWidth="1"/>
    <col min="36" max="36" width="1.6640625" style="2" customWidth="1"/>
    <col min="37" max="39" width="14.33203125" style="2" customWidth="1"/>
    <col min="40" max="40" width="10.5546875" style="2" customWidth="1"/>
    <col min="41" max="41" width="1.44140625" style="2" customWidth="1"/>
    <col min="42" max="43" width="16.109375" style="2" customWidth="1"/>
    <col min="44" max="44" width="15" style="2" customWidth="1"/>
    <col min="45" max="45" width="10.5546875" style="2" customWidth="1"/>
    <col min="46" max="47" width="14.33203125" style="2" customWidth="1"/>
    <col min="48" max="48" width="12.88671875" style="2" customWidth="1"/>
    <col min="49" max="49" width="11.5546875" style="2" customWidth="1"/>
    <col min="50" max="50" width="1.5546875" style="2" customWidth="1"/>
    <col min="51" max="51" width="17.5546875" style="2" customWidth="1"/>
    <col min="52" max="53" width="16.109375" style="2" customWidth="1"/>
    <col min="54" max="54" width="10.5546875" style="2" customWidth="1"/>
    <col min="55" max="55" width="12.5546875" style="2" customWidth="1"/>
    <col min="56" max="56" width="22.88671875" style="2" customWidth="1"/>
    <col min="57" max="16384" width="9.109375" style="2"/>
  </cols>
  <sheetData>
    <row r="1" spans="1:56" ht="18" customHeight="1" x14ac:dyDescent="0.3">
      <c r="A1" s="1" t="s">
        <v>0</v>
      </c>
      <c r="L1" s="1"/>
      <c r="M1" s="1"/>
      <c r="BC1"/>
      <c r="BD1"/>
    </row>
    <row r="2" spans="1:56" ht="18" customHeight="1" x14ac:dyDescent="0.3">
      <c r="A2" s="1" t="str">
        <f>+[4]REG6!A2</f>
        <v>Financial Profile as of June 30, 2023</v>
      </c>
      <c r="L2" s="1"/>
      <c r="M2" s="1"/>
      <c r="BC2"/>
      <c r="BD2"/>
    </row>
    <row r="3" spans="1:56" ht="18" customHeight="1" x14ac:dyDescent="0.3">
      <c r="A3" s="1" t="str">
        <f>+[4]REG6!A3</f>
        <v>With Comparative Figures as of June 30, 2022</v>
      </c>
      <c r="L3" s="1"/>
      <c r="M3" s="1"/>
      <c r="BC3"/>
      <c r="BD3"/>
    </row>
    <row r="4" spans="1:56" ht="18" customHeight="1" x14ac:dyDescent="0.3">
      <c r="A4" s="3" t="s">
        <v>1</v>
      </c>
      <c r="BC4"/>
      <c r="BD4"/>
    </row>
    <row r="5" spans="1:56" ht="15" hidden="1" customHeight="1" x14ac:dyDescent="0.3">
      <c r="A5"/>
      <c r="AK5" s="27"/>
      <c r="AL5" s="27"/>
      <c r="AM5" s="27"/>
      <c r="AN5" s="27"/>
      <c r="AO5" s="4"/>
      <c r="AP5" s="27"/>
      <c r="AQ5" s="27"/>
      <c r="AR5" s="27"/>
      <c r="AS5" s="27"/>
      <c r="BC5"/>
      <c r="BD5"/>
    </row>
    <row r="6" spans="1:56" ht="15.6" x14ac:dyDescent="0.3">
      <c r="A6"/>
      <c r="B6" s="27"/>
      <c r="C6" s="27"/>
      <c r="D6" s="27"/>
      <c r="E6" s="27"/>
      <c r="G6" s="27"/>
      <c r="H6" s="27"/>
      <c r="I6" s="27"/>
      <c r="J6" s="27"/>
      <c r="K6" s="5"/>
      <c r="L6" s="27"/>
      <c r="M6" s="27"/>
      <c r="N6" s="27"/>
      <c r="O6" s="27"/>
      <c r="P6" s="6"/>
      <c r="Q6" s="27"/>
      <c r="R6" s="27"/>
      <c r="S6" s="27"/>
      <c r="T6" s="27"/>
      <c r="U6" s="5"/>
      <c r="V6" s="27"/>
      <c r="W6" s="27"/>
      <c r="X6" s="27"/>
      <c r="Y6" s="27"/>
      <c r="Z6" s="5"/>
      <c r="AA6" s="27"/>
      <c r="AB6" s="27"/>
      <c r="AC6" s="27"/>
      <c r="AD6" s="27"/>
      <c r="AE6" s="5"/>
      <c r="AF6" s="27"/>
      <c r="AG6" s="27"/>
      <c r="AH6" s="27"/>
      <c r="AI6" s="27"/>
      <c r="AJ6" s="5"/>
      <c r="AP6" s="27"/>
      <c r="AQ6" s="27"/>
      <c r="AR6" s="27"/>
      <c r="AS6" s="27"/>
      <c r="AT6" s="27"/>
      <c r="AU6" s="27"/>
      <c r="AV6" s="27"/>
      <c r="AW6" s="27"/>
      <c r="AX6" s="5"/>
      <c r="AY6" s="27"/>
      <c r="AZ6" s="27"/>
      <c r="BA6" s="27"/>
      <c r="BB6" s="27"/>
      <c r="BC6"/>
      <c r="BD6"/>
    </row>
    <row r="7" spans="1:56" ht="15.6" x14ac:dyDescent="0.3">
      <c r="A7"/>
      <c r="B7" s="27" t="s">
        <v>2</v>
      </c>
      <c r="C7" s="27"/>
      <c r="D7" s="27"/>
      <c r="E7" s="27"/>
      <c r="G7" s="27" t="s">
        <v>3</v>
      </c>
      <c r="H7" s="27"/>
      <c r="I7" s="27"/>
      <c r="J7" s="27"/>
      <c r="K7" s="5"/>
      <c r="L7" s="27" t="s">
        <v>4</v>
      </c>
      <c r="M7" s="27"/>
      <c r="N7" s="27"/>
      <c r="O7" s="27"/>
      <c r="P7" s="6"/>
      <c r="Q7" s="27" t="s">
        <v>5</v>
      </c>
      <c r="R7" s="27"/>
      <c r="S7" s="27"/>
      <c r="T7" s="27"/>
      <c r="U7" s="5"/>
      <c r="V7" s="27" t="s">
        <v>6</v>
      </c>
      <c r="W7" s="27"/>
      <c r="X7" s="27"/>
      <c r="Y7" s="27"/>
      <c r="Z7" s="5"/>
      <c r="AA7" s="27" t="s">
        <v>7</v>
      </c>
      <c r="AB7" s="27"/>
      <c r="AC7" s="27"/>
      <c r="AD7" s="27"/>
      <c r="AE7" s="5"/>
      <c r="AF7" s="27" t="s">
        <v>8</v>
      </c>
      <c r="AG7" s="27"/>
      <c r="AH7" s="27"/>
      <c r="AI7" s="27"/>
      <c r="AJ7" s="5"/>
      <c r="AK7" s="27" t="s">
        <v>9</v>
      </c>
      <c r="AL7" s="27"/>
      <c r="AM7" s="27"/>
      <c r="AN7" s="27"/>
      <c r="AO7" s="4"/>
      <c r="AP7" s="27" t="s">
        <v>10</v>
      </c>
      <c r="AQ7" s="27"/>
      <c r="AR7" s="27"/>
      <c r="AS7" s="27"/>
      <c r="AT7" s="27" t="s">
        <v>11</v>
      </c>
      <c r="AU7" s="27"/>
      <c r="AV7" s="27"/>
      <c r="AW7" s="27"/>
      <c r="AX7" s="5"/>
      <c r="AY7" s="27" t="s">
        <v>12</v>
      </c>
      <c r="AZ7" s="27"/>
      <c r="BA7" s="27"/>
      <c r="BB7" s="27"/>
      <c r="BC7"/>
      <c r="BD7"/>
    </row>
    <row r="8" spans="1:56" ht="9.9" customHeight="1" x14ac:dyDescent="0.25">
      <c r="A8"/>
      <c r="BC8"/>
      <c r="BD8"/>
    </row>
    <row r="9" spans="1:56" x14ac:dyDescent="0.25">
      <c r="A9"/>
      <c r="B9" s="7">
        <v>2023</v>
      </c>
      <c r="C9" s="7">
        <v>2022</v>
      </c>
      <c r="D9" s="28" t="s">
        <v>13</v>
      </c>
      <c r="E9" s="28"/>
      <c r="G9" s="7">
        <v>2023</v>
      </c>
      <c r="H9" s="7">
        <v>2022</v>
      </c>
      <c r="I9" s="28" t="s">
        <v>13</v>
      </c>
      <c r="J9" s="28"/>
      <c r="L9" s="7">
        <v>2023</v>
      </c>
      <c r="M9" s="7">
        <v>2022</v>
      </c>
      <c r="N9" s="28" t="s">
        <v>13</v>
      </c>
      <c r="O9" s="28"/>
      <c r="P9" s="7"/>
      <c r="Q9" s="7">
        <v>2023</v>
      </c>
      <c r="R9" s="7">
        <v>2022</v>
      </c>
      <c r="S9" s="28" t="s">
        <v>13</v>
      </c>
      <c r="T9" s="28"/>
      <c r="V9" s="7">
        <v>2023</v>
      </c>
      <c r="W9" s="7">
        <v>2022</v>
      </c>
      <c r="X9" s="28" t="s">
        <v>13</v>
      </c>
      <c r="Y9" s="28"/>
      <c r="Z9" s="7"/>
      <c r="AA9" s="7">
        <v>2023</v>
      </c>
      <c r="AB9" s="7">
        <v>2022</v>
      </c>
      <c r="AC9" s="28" t="s">
        <v>13</v>
      </c>
      <c r="AD9" s="28"/>
      <c r="AF9" s="7">
        <v>2023</v>
      </c>
      <c r="AG9" s="7">
        <v>2022</v>
      </c>
      <c r="AH9" s="28" t="s">
        <v>13</v>
      </c>
      <c r="AI9" s="28"/>
      <c r="AK9" s="7">
        <v>2023</v>
      </c>
      <c r="AL9" s="7">
        <v>2022</v>
      </c>
      <c r="AM9" s="28" t="s">
        <v>13</v>
      </c>
      <c r="AN9" s="28"/>
      <c r="AO9" s="7"/>
      <c r="AP9" s="7">
        <v>2023</v>
      </c>
      <c r="AQ9" s="7">
        <v>2022</v>
      </c>
      <c r="AR9" s="28" t="s">
        <v>13</v>
      </c>
      <c r="AS9" s="28"/>
      <c r="AT9" s="7">
        <v>2023</v>
      </c>
      <c r="AU9" s="7">
        <v>2022</v>
      </c>
      <c r="AV9" s="28" t="s">
        <v>13</v>
      </c>
      <c r="AW9" s="28"/>
      <c r="AY9" s="7">
        <v>2023</v>
      </c>
      <c r="AZ9" s="7">
        <v>2022</v>
      </c>
      <c r="BA9" s="28" t="s">
        <v>13</v>
      </c>
      <c r="BB9" s="28"/>
      <c r="BC9"/>
      <c r="BD9"/>
    </row>
    <row r="10" spans="1:56" x14ac:dyDescent="0.25">
      <c r="A10"/>
      <c r="B10" s="7" t="s">
        <v>14</v>
      </c>
      <c r="C10" s="7" t="s">
        <v>14</v>
      </c>
      <c r="D10" s="7" t="s">
        <v>15</v>
      </c>
      <c r="E10" s="7" t="s">
        <v>16</v>
      </c>
      <c r="G10" s="7" t="s">
        <v>14</v>
      </c>
      <c r="H10" s="7" t="s">
        <v>14</v>
      </c>
      <c r="I10" s="7" t="s">
        <v>15</v>
      </c>
      <c r="J10" s="7" t="s">
        <v>16</v>
      </c>
      <c r="L10" s="7" t="s">
        <v>14</v>
      </c>
      <c r="M10" s="7" t="s">
        <v>14</v>
      </c>
      <c r="N10" s="7" t="s">
        <v>15</v>
      </c>
      <c r="O10" s="7" t="s">
        <v>16</v>
      </c>
      <c r="P10" s="7"/>
      <c r="Q10" s="7" t="s">
        <v>14</v>
      </c>
      <c r="R10" s="7" t="s">
        <v>14</v>
      </c>
      <c r="S10" s="7" t="s">
        <v>15</v>
      </c>
      <c r="T10" s="7" t="s">
        <v>16</v>
      </c>
      <c r="V10" s="7" t="s">
        <v>14</v>
      </c>
      <c r="W10" s="7" t="s">
        <v>14</v>
      </c>
      <c r="X10" s="7" t="s">
        <v>15</v>
      </c>
      <c r="Y10" s="7" t="s">
        <v>16</v>
      </c>
      <c r="Z10" s="7"/>
      <c r="AA10" s="7" t="s">
        <v>14</v>
      </c>
      <c r="AB10" s="7" t="s">
        <v>14</v>
      </c>
      <c r="AC10" s="7" t="s">
        <v>15</v>
      </c>
      <c r="AD10" s="7" t="s">
        <v>16</v>
      </c>
      <c r="AF10" s="7" t="s">
        <v>14</v>
      </c>
      <c r="AG10" s="7" t="s">
        <v>14</v>
      </c>
      <c r="AH10" s="7" t="s">
        <v>15</v>
      </c>
      <c r="AI10" s="7" t="s">
        <v>16</v>
      </c>
      <c r="AK10" s="7" t="s">
        <v>14</v>
      </c>
      <c r="AL10" s="7" t="s">
        <v>14</v>
      </c>
      <c r="AM10" s="7" t="s">
        <v>15</v>
      </c>
      <c r="AN10" s="7" t="s">
        <v>16</v>
      </c>
      <c r="AO10" s="7"/>
      <c r="AP10" s="7" t="s">
        <v>14</v>
      </c>
      <c r="AQ10" s="7" t="s">
        <v>14</v>
      </c>
      <c r="AR10" s="7" t="s">
        <v>15</v>
      </c>
      <c r="AS10" s="7" t="s">
        <v>16</v>
      </c>
      <c r="AT10" s="7" t="s">
        <v>14</v>
      </c>
      <c r="AU10" s="7" t="s">
        <v>14</v>
      </c>
      <c r="AV10" s="7" t="s">
        <v>15</v>
      </c>
      <c r="AW10" s="7" t="s">
        <v>16</v>
      </c>
      <c r="AY10" s="7" t="s">
        <v>14</v>
      </c>
      <c r="AZ10" s="7" t="s">
        <v>14</v>
      </c>
      <c r="BA10" s="7" t="s">
        <v>15</v>
      </c>
      <c r="BB10" s="7" t="s">
        <v>16</v>
      </c>
      <c r="BC10"/>
      <c r="BD10"/>
    </row>
    <row r="11" spans="1:56" ht="15" customHeight="1" x14ac:dyDescent="0.25">
      <c r="A11"/>
      <c r="BC11"/>
      <c r="BD11"/>
    </row>
    <row r="12" spans="1:56" ht="15.6" x14ac:dyDescent="0.3">
      <c r="A12" s="1" t="s">
        <v>17</v>
      </c>
      <c r="BC12"/>
      <c r="BD12"/>
    </row>
    <row r="13" spans="1:56" ht="9.9" customHeight="1" x14ac:dyDescent="0.25">
      <c r="A13"/>
      <c r="BC13"/>
      <c r="BD13"/>
    </row>
    <row r="14" spans="1:56" s="12" customFormat="1" ht="15.75" customHeight="1" x14ac:dyDescent="0.25">
      <c r="A14" s="8" t="s">
        <v>18</v>
      </c>
      <c r="B14" s="9">
        <v>286823.72059000004</v>
      </c>
      <c r="C14" s="9">
        <v>247061.55</v>
      </c>
      <c r="D14" s="9">
        <f t="shared" ref="D14:D23" si="0">B14-C14</f>
        <v>39762.170590000052</v>
      </c>
      <c r="E14" s="9">
        <f>D14/C14*100</f>
        <v>16.094034296312014</v>
      </c>
      <c r="F14" s="9"/>
      <c r="G14" s="9">
        <v>1658031.8607699999</v>
      </c>
      <c r="H14" s="9">
        <v>937842.27</v>
      </c>
      <c r="I14" s="9">
        <f t="shared" ref="I14:I23" si="1">G14-H14</f>
        <v>720189.59076999989</v>
      </c>
      <c r="J14" s="9">
        <f t="shared" ref="J14:J23" si="2">I14/H14*100</f>
        <v>76.792187109459235</v>
      </c>
      <c r="K14" s="9"/>
      <c r="L14" s="9">
        <v>920896.27665999997</v>
      </c>
      <c r="M14" s="9">
        <v>599417</v>
      </c>
      <c r="N14" s="9">
        <f t="shared" ref="N14:N23" si="3">L14-M14</f>
        <v>321479.27665999997</v>
      </c>
      <c r="O14" s="9">
        <f t="shared" ref="O14:O23" si="4">N14/M14*100</f>
        <v>53.631991862092661</v>
      </c>
      <c r="P14" s="9"/>
      <c r="Q14" s="9">
        <v>1478819.7773300002</v>
      </c>
      <c r="R14" s="9">
        <v>1262337.76</v>
      </c>
      <c r="S14" s="9">
        <f t="shared" ref="S14:S23" si="5">Q14-R14</f>
        <v>216482.01733000018</v>
      </c>
      <c r="T14" s="9">
        <f t="shared" ref="T14:T23" si="6">S14/R14*100</f>
        <v>17.149294284756259</v>
      </c>
      <c r="U14" s="9"/>
      <c r="V14" s="9">
        <v>2146078.0100499997</v>
      </c>
      <c r="W14" s="9">
        <v>2005994.28</v>
      </c>
      <c r="X14" s="9">
        <f t="shared" ref="X14:X23" si="7">V14-W14</f>
        <v>140083.73004999966</v>
      </c>
      <c r="Y14" s="9">
        <f t="shared" ref="Y14:Y23" si="8">X14/W14*100</f>
        <v>6.9832567045006568</v>
      </c>
      <c r="Z14" s="9"/>
      <c r="AA14" s="9">
        <v>1251043.89399</v>
      </c>
      <c r="AB14" s="9">
        <v>823872.97</v>
      </c>
      <c r="AC14" s="9">
        <f t="shared" ref="AC14:AC23" si="9">AA14-AB14</f>
        <v>427170.92399000004</v>
      </c>
      <c r="AD14" s="9">
        <f t="shared" ref="AD14:AD23" si="10">AC14/AB14*100</f>
        <v>51.849124749170983</v>
      </c>
      <c r="AE14" s="9"/>
      <c r="AF14" s="9">
        <v>134536.42775999999</v>
      </c>
      <c r="AG14" s="9">
        <v>112729.71</v>
      </c>
      <c r="AH14" s="9">
        <f t="shared" ref="AH14:AH23" si="11">AF14-AG14</f>
        <v>21806.717759999985</v>
      </c>
      <c r="AI14" s="9">
        <f t="shared" ref="AI14:AI23" si="12">AH14/AG14*100</f>
        <v>19.344250739223924</v>
      </c>
      <c r="AJ14" s="9"/>
      <c r="AK14" s="9">
        <v>674819.84949000005</v>
      </c>
      <c r="AL14" s="9">
        <v>422453.19</v>
      </c>
      <c r="AM14" s="9">
        <f t="shared" ref="AM14:AM23" si="13">AK14-AL14</f>
        <v>252366.65949000005</v>
      </c>
      <c r="AN14" s="9">
        <f t="shared" ref="AN14:AN23" si="14">AM14/AL14*100</f>
        <v>59.738372312918273</v>
      </c>
      <c r="AO14" s="9"/>
      <c r="AP14" s="9">
        <v>2300913.7887999997</v>
      </c>
      <c r="AQ14" s="9">
        <v>1798192.5</v>
      </c>
      <c r="AR14" s="9">
        <f t="shared" ref="AR14:AR23" si="15">AP14-AQ14</f>
        <v>502721.28879999975</v>
      </c>
      <c r="AS14" s="9">
        <f t="shared" ref="AS14:AS23" si="16">AR14/AQ14*100</f>
        <v>27.957034010541125</v>
      </c>
      <c r="AT14" s="9">
        <v>205708.27231999999</v>
      </c>
      <c r="AU14" s="9">
        <v>162687.21</v>
      </c>
      <c r="AV14" s="9">
        <f t="shared" ref="AV14:AV23" si="17">AT14-AU14</f>
        <v>43021.062319999997</v>
      </c>
      <c r="AW14" s="9">
        <f t="shared" ref="AW14:AW23" si="18">AV14/AU14*100</f>
        <v>26.444034733892114</v>
      </c>
      <c r="AX14" s="9"/>
      <c r="AY14" s="9">
        <f>+B14+G14+L14+AF14+Q14+V14+AA14+AT14+AK14+AP14</f>
        <v>11057671.877759999</v>
      </c>
      <c r="AZ14" s="9">
        <f t="shared" ref="AY14:AZ19" si="19">+C14+H14+M14+AG14+R14+W14+AB14+AU14+AL14+AQ14</f>
        <v>8372588.4400000004</v>
      </c>
      <c r="BA14" s="9">
        <f t="shared" ref="BA14:BA23" si="20">AY14-AZ14</f>
        <v>2685083.4377599983</v>
      </c>
      <c r="BB14" s="9">
        <f t="shared" ref="BB14:BB23" si="21">BA14/AZ14*100</f>
        <v>32.069932219909738</v>
      </c>
      <c r="BC14" s="11"/>
      <c r="BD14" s="11"/>
    </row>
    <row r="15" spans="1:56" s="12" customFormat="1" ht="15.75" customHeight="1" x14ac:dyDescent="0.25">
      <c r="A15" s="8" t="s">
        <v>19</v>
      </c>
      <c r="B15" s="9">
        <v>11538.20724</v>
      </c>
      <c r="C15" s="9">
        <v>10724.72</v>
      </c>
      <c r="D15" s="9">
        <f t="shared" si="0"/>
        <v>813.48724000000038</v>
      </c>
      <c r="E15" s="9">
        <f>D15/C15*100</f>
        <v>7.5851606382264567</v>
      </c>
      <c r="F15" s="9"/>
      <c r="G15" s="9">
        <v>66039.040730000008</v>
      </c>
      <c r="H15" s="9">
        <v>47262.77</v>
      </c>
      <c r="I15" s="9">
        <f t="shared" si="1"/>
        <v>18776.270730000011</v>
      </c>
      <c r="J15" s="9">
        <f t="shared" si="2"/>
        <v>39.727402202621661</v>
      </c>
      <c r="K15" s="9"/>
      <c r="L15" s="9">
        <v>32139.727360000001</v>
      </c>
      <c r="M15" s="9">
        <v>19226.27</v>
      </c>
      <c r="N15" s="9">
        <f t="shared" si="3"/>
        <v>12913.45736</v>
      </c>
      <c r="O15" s="9">
        <f t="shared" si="4"/>
        <v>67.165692357383932</v>
      </c>
      <c r="P15" s="9"/>
      <c r="Q15" s="9">
        <v>49641.814109999999</v>
      </c>
      <c r="R15" s="9">
        <v>43997.98</v>
      </c>
      <c r="S15" s="9">
        <f t="shared" si="5"/>
        <v>5643.8341099999961</v>
      </c>
      <c r="T15" s="9">
        <f t="shared" si="6"/>
        <v>12.827484602702205</v>
      </c>
      <c r="U15" s="9"/>
      <c r="V15" s="9">
        <v>69361.490319999997</v>
      </c>
      <c r="W15" s="9">
        <v>68495.13</v>
      </c>
      <c r="X15" s="9">
        <f t="shared" si="7"/>
        <v>866.3603199999925</v>
      </c>
      <c r="Y15" s="9">
        <f t="shared" si="8"/>
        <v>1.2648495155786876</v>
      </c>
      <c r="Z15" s="9"/>
      <c r="AA15" s="9">
        <v>21806.004379999998</v>
      </c>
      <c r="AB15" s="9">
        <v>19572.669999999998</v>
      </c>
      <c r="AC15" s="9">
        <f t="shared" si="9"/>
        <v>2233.3343800000002</v>
      </c>
      <c r="AD15" s="9">
        <f t="shared" si="10"/>
        <v>11.410473788195482</v>
      </c>
      <c r="AE15" s="9"/>
      <c r="AF15" s="9">
        <v>5379.9688200000001</v>
      </c>
      <c r="AG15" s="9">
        <v>4788.03</v>
      </c>
      <c r="AH15" s="9">
        <f t="shared" si="11"/>
        <v>591.93882000000031</v>
      </c>
      <c r="AI15" s="9">
        <f t="shared" si="12"/>
        <v>12.36288870370487</v>
      </c>
      <c r="AJ15" s="9"/>
      <c r="AK15" s="9">
        <v>38476.775989999995</v>
      </c>
      <c r="AL15" s="9">
        <v>12509.01</v>
      </c>
      <c r="AM15" s="9">
        <f t="shared" si="13"/>
        <v>25967.765989999993</v>
      </c>
      <c r="AN15" s="9">
        <f t="shared" si="14"/>
        <v>207.59249524942413</v>
      </c>
      <c r="AO15" s="9"/>
      <c r="AP15" s="9">
        <v>55730.043360000003</v>
      </c>
      <c r="AQ15" s="9">
        <v>50113.9</v>
      </c>
      <c r="AR15" s="9">
        <f t="shared" si="15"/>
        <v>5616.1433600000018</v>
      </c>
      <c r="AS15" s="9">
        <f t="shared" si="16"/>
        <v>11.206757725900403</v>
      </c>
      <c r="AT15" s="9">
        <v>8018.7145700000001</v>
      </c>
      <c r="AU15" s="9">
        <v>6803.25</v>
      </c>
      <c r="AV15" s="9">
        <f t="shared" si="17"/>
        <v>1215.4645700000001</v>
      </c>
      <c r="AW15" s="9">
        <f t="shared" si="18"/>
        <v>17.865940102157058</v>
      </c>
      <c r="AX15" s="9"/>
      <c r="AY15" s="9">
        <f t="shared" si="19"/>
        <v>358131.78688000003</v>
      </c>
      <c r="AZ15" s="9">
        <f t="shared" si="19"/>
        <v>283493.73000000004</v>
      </c>
      <c r="BA15" s="9">
        <f t="shared" si="20"/>
        <v>74638.056879999989</v>
      </c>
      <c r="BB15" s="9">
        <f t="shared" si="21"/>
        <v>26.327939203452573</v>
      </c>
      <c r="BC15" s="11"/>
      <c r="BD15" s="11"/>
    </row>
    <row r="16" spans="1:56" s="12" customFormat="1" ht="15.75" customHeight="1" x14ac:dyDescent="0.25">
      <c r="A16" s="8" t="s">
        <v>20</v>
      </c>
      <c r="B16" s="9">
        <v>5924.2822999999989</v>
      </c>
      <c r="C16" s="9">
        <v>4743.47</v>
      </c>
      <c r="D16" s="9">
        <f t="shared" si="0"/>
        <v>1180.8122999999987</v>
      </c>
      <c r="E16" s="9">
        <f>D16/C16*100</f>
        <v>24.893428228701744</v>
      </c>
      <c r="F16" s="9"/>
      <c r="G16" s="9">
        <v>30170.385259999999</v>
      </c>
      <c r="H16" s="9">
        <v>19634.41</v>
      </c>
      <c r="I16" s="9">
        <f t="shared" si="1"/>
        <v>10535.975259999999</v>
      </c>
      <c r="J16" s="9">
        <f t="shared" si="2"/>
        <v>53.660768314403128</v>
      </c>
      <c r="K16" s="9"/>
      <c r="L16" s="9">
        <v>16776.276909999997</v>
      </c>
      <c r="M16" s="9">
        <v>13294.630000000001</v>
      </c>
      <c r="N16" s="9">
        <f t="shared" si="3"/>
        <v>3481.6469099999958</v>
      </c>
      <c r="O16" s="9">
        <f t="shared" si="4"/>
        <v>26.18837011635522</v>
      </c>
      <c r="P16" s="9"/>
      <c r="Q16" s="9">
        <v>26473.696210000002</v>
      </c>
      <c r="R16" s="9">
        <v>24128.85</v>
      </c>
      <c r="S16" s="9">
        <f t="shared" si="5"/>
        <v>2344.8462100000033</v>
      </c>
      <c r="T16" s="9">
        <f t="shared" si="6"/>
        <v>9.7180189275493998</v>
      </c>
      <c r="U16" s="9"/>
      <c r="V16" s="9">
        <v>56971.220079999999</v>
      </c>
      <c r="W16" s="9">
        <v>59976.590000000004</v>
      </c>
      <c r="X16" s="9">
        <f t="shared" si="7"/>
        <v>-3005.3699200000046</v>
      </c>
      <c r="Y16" s="9">
        <f t="shared" si="8"/>
        <v>-5.0109049547498525</v>
      </c>
      <c r="Z16" s="9"/>
      <c r="AA16" s="9">
        <f>24939.18731+'[5]cebeco III'!$J$8</f>
        <v>24936.313610000001</v>
      </c>
      <c r="AB16" s="9">
        <v>22841.71</v>
      </c>
      <c r="AC16" s="9">
        <f t="shared" si="9"/>
        <v>2094.6036100000019</v>
      </c>
      <c r="AD16" s="9">
        <f t="shared" si="10"/>
        <v>9.1700823187055711</v>
      </c>
      <c r="AE16" s="9"/>
      <c r="AF16" s="9">
        <v>2738.9631800000002</v>
      </c>
      <c r="AG16" s="9">
        <v>2099.98</v>
      </c>
      <c r="AH16" s="9">
        <f t="shared" si="11"/>
        <v>638.98318000000017</v>
      </c>
      <c r="AI16" s="9">
        <f t="shared" si="12"/>
        <v>30.428060267240646</v>
      </c>
      <c r="AJ16" s="9"/>
      <c r="AK16" s="9">
        <v>10072.41129</v>
      </c>
      <c r="AL16" s="9">
        <v>10810.68</v>
      </c>
      <c r="AM16" s="9">
        <f t="shared" si="13"/>
        <v>-738.26871000000028</v>
      </c>
      <c r="AN16" s="9">
        <f t="shared" si="14"/>
        <v>-6.8290681992252136</v>
      </c>
      <c r="AO16" s="9"/>
      <c r="AP16" s="9">
        <v>45706.201350000003</v>
      </c>
      <c r="AQ16" s="9">
        <v>50472.340000000004</v>
      </c>
      <c r="AR16" s="9">
        <f t="shared" si="15"/>
        <v>-4766.1386500000008</v>
      </c>
      <c r="AS16" s="9">
        <f t="shared" si="16"/>
        <v>-9.4430705015856216</v>
      </c>
      <c r="AT16" s="9">
        <v>4441.4528599999994</v>
      </c>
      <c r="AU16" s="9">
        <v>3139.6</v>
      </c>
      <c r="AV16" s="9">
        <f t="shared" si="17"/>
        <v>1301.8528599999995</v>
      </c>
      <c r="AW16" s="9">
        <f t="shared" si="18"/>
        <v>41.465564403108665</v>
      </c>
      <c r="AX16" s="9"/>
      <c r="AY16" s="9">
        <f t="shared" si="19"/>
        <v>224211.20305000001</v>
      </c>
      <c r="AZ16" s="9">
        <f t="shared" si="19"/>
        <v>211142.26</v>
      </c>
      <c r="BA16" s="9">
        <f t="shared" si="20"/>
        <v>13068.943050000002</v>
      </c>
      <c r="BB16" s="9">
        <f t="shared" si="21"/>
        <v>6.1896387061500624</v>
      </c>
      <c r="BC16" s="11"/>
      <c r="BD16" s="11"/>
    </row>
    <row r="17" spans="1:56" s="12" customFormat="1" ht="15.75" customHeight="1" x14ac:dyDescent="0.25">
      <c r="A17" s="8" t="s">
        <v>21</v>
      </c>
      <c r="B17" s="9">
        <v>29762.754149999993</v>
      </c>
      <c r="C17" s="9">
        <v>25990.42</v>
      </c>
      <c r="D17" s="9">
        <f t="shared" si="0"/>
        <v>3772.3341499999951</v>
      </c>
      <c r="E17" s="9">
        <f>D17/C17*100</f>
        <v>14.514325470692647</v>
      </c>
      <c r="F17" s="9"/>
      <c r="G17" s="9">
        <v>137138.72323</v>
      </c>
      <c r="H17" s="9">
        <v>81790.25</v>
      </c>
      <c r="I17" s="9">
        <f t="shared" si="1"/>
        <v>55348.473230000003</v>
      </c>
      <c r="J17" s="9">
        <f t="shared" si="2"/>
        <v>67.671236155898782</v>
      </c>
      <c r="K17" s="9"/>
      <c r="L17" s="9">
        <v>66220.758549999999</v>
      </c>
      <c r="M17" s="9">
        <v>41241.65</v>
      </c>
      <c r="N17" s="9">
        <f t="shared" si="3"/>
        <v>24979.108549999997</v>
      </c>
      <c r="O17" s="9">
        <f t="shared" si="4"/>
        <v>60.567675032400494</v>
      </c>
      <c r="P17" s="9"/>
      <c r="Q17" s="9">
        <v>0</v>
      </c>
      <c r="R17" s="9">
        <v>0</v>
      </c>
      <c r="S17" s="9">
        <f t="shared" si="5"/>
        <v>0</v>
      </c>
      <c r="T17" s="9"/>
      <c r="U17" s="9"/>
      <c r="V17" s="9">
        <v>176088.21969999999</v>
      </c>
      <c r="W17" s="9">
        <v>160262.60999999999</v>
      </c>
      <c r="X17" s="9">
        <f t="shared" si="7"/>
        <v>15825.609700000001</v>
      </c>
      <c r="Y17" s="9">
        <f t="shared" si="8"/>
        <v>9.8747984323979257</v>
      </c>
      <c r="Z17" s="9"/>
      <c r="AA17" s="9">
        <v>120761.73243000002</v>
      </c>
      <c r="AB17" s="9">
        <v>78909.86</v>
      </c>
      <c r="AC17" s="9">
        <f t="shared" si="9"/>
        <v>41851.872430000018</v>
      </c>
      <c r="AD17" s="9">
        <f t="shared" si="10"/>
        <v>53.037570247875252</v>
      </c>
      <c r="AE17" s="9"/>
      <c r="AF17" s="9">
        <v>14508.324280000001</v>
      </c>
      <c r="AG17" s="9">
        <v>11840.53</v>
      </c>
      <c r="AH17" s="9">
        <f t="shared" si="11"/>
        <v>2667.7942800000001</v>
      </c>
      <c r="AI17" s="9">
        <f t="shared" si="12"/>
        <v>22.531037715372538</v>
      </c>
      <c r="AJ17" s="9"/>
      <c r="AK17" s="9">
        <v>56331.588640000002</v>
      </c>
      <c r="AL17" s="9">
        <v>35266.82</v>
      </c>
      <c r="AM17" s="9">
        <f t="shared" si="13"/>
        <v>21064.768640000002</v>
      </c>
      <c r="AN17" s="9">
        <f t="shared" si="14"/>
        <v>59.729708093896761</v>
      </c>
      <c r="AO17" s="9"/>
      <c r="AP17" s="9">
        <v>127511.89105000001</v>
      </c>
      <c r="AQ17" s="9">
        <v>83235.929999999993</v>
      </c>
      <c r="AR17" s="9">
        <f t="shared" si="15"/>
        <v>44275.961050000013</v>
      </c>
      <c r="AS17" s="9">
        <f t="shared" si="16"/>
        <v>53.193327749206397</v>
      </c>
      <c r="AT17" s="9">
        <v>21566.607729999996</v>
      </c>
      <c r="AU17" s="9">
        <v>17100.66</v>
      </c>
      <c r="AV17" s="9">
        <f t="shared" si="17"/>
        <v>4465.9477299999962</v>
      </c>
      <c r="AW17" s="9">
        <f t="shared" si="18"/>
        <v>26.115645419533497</v>
      </c>
      <c r="AX17" s="9"/>
      <c r="AY17" s="9">
        <f t="shared" si="19"/>
        <v>749890.59976000001</v>
      </c>
      <c r="AZ17" s="9">
        <f t="shared" si="19"/>
        <v>535638.73</v>
      </c>
      <c r="BA17" s="9">
        <f t="shared" si="20"/>
        <v>214251.86976000003</v>
      </c>
      <c r="BB17" s="9">
        <f t="shared" si="21"/>
        <v>39.999323753157292</v>
      </c>
      <c r="BC17" s="11"/>
      <c r="BD17" s="11"/>
    </row>
    <row r="18" spans="1:56" s="12" customFormat="1" ht="15.75" customHeight="1" x14ac:dyDescent="0.25">
      <c r="A18" s="8" t="s">
        <v>22</v>
      </c>
      <c r="B18" s="9">
        <v>0</v>
      </c>
      <c r="C18" s="9">
        <v>0</v>
      </c>
      <c r="D18" s="9">
        <f t="shared" si="0"/>
        <v>0</v>
      </c>
      <c r="E18" s="9"/>
      <c r="F18" s="9"/>
      <c r="G18" s="9">
        <v>0</v>
      </c>
      <c r="H18" s="9">
        <v>0</v>
      </c>
      <c r="I18" s="9">
        <f t="shared" si="1"/>
        <v>0</v>
      </c>
      <c r="J18" s="9"/>
      <c r="K18" s="9"/>
      <c r="L18" s="9">
        <v>1.6840000000000001E-2</v>
      </c>
      <c r="M18" s="9">
        <v>132.75</v>
      </c>
      <c r="N18" s="9">
        <f t="shared" si="3"/>
        <v>-132.73316</v>
      </c>
      <c r="O18" s="9">
        <f t="shared" si="4"/>
        <v>-99.987314500941622</v>
      </c>
      <c r="P18" s="9"/>
      <c r="Q18" s="9">
        <v>0</v>
      </c>
      <c r="R18" s="9">
        <v>0</v>
      </c>
      <c r="S18" s="9">
        <f t="shared" si="5"/>
        <v>0</v>
      </c>
      <c r="T18" s="9"/>
      <c r="U18" s="9"/>
      <c r="V18" s="9">
        <v>0</v>
      </c>
      <c r="W18" s="9">
        <v>0</v>
      </c>
      <c r="X18" s="9">
        <f t="shared" si="7"/>
        <v>0</v>
      </c>
      <c r="Y18" s="9"/>
      <c r="Z18" s="9"/>
      <c r="AA18" s="9">
        <v>663.15455000000009</v>
      </c>
      <c r="AB18" s="9">
        <v>572.41</v>
      </c>
      <c r="AC18" s="9">
        <f>AA18-AB18</f>
        <v>90.744550000000118</v>
      </c>
      <c r="AD18" s="9">
        <f>AC18/AB18*100</f>
        <v>15.853068604671497</v>
      </c>
      <c r="AE18" s="9"/>
      <c r="AF18" s="9">
        <v>0</v>
      </c>
      <c r="AG18" s="9">
        <v>0</v>
      </c>
      <c r="AH18" s="9">
        <f t="shared" si="11"/>
        <v>0</v>
      </c>
      <c r="AI18" s="9"/>
      <c r="AJ18" s="9"/>
      <c r="AK18" s="9">
        <v>0</v>
      </c>
      <c r="AL18" s="9">
        <v>0</v>
      </c>
      <c r="AM18" s="9">
        <f t="shared" si="13"/>
        <v>0</v>
      </c>
      <c r="AN18" s="9"/>
      <c r="AO18" s="9"/>
      <c r="AP18" s="9">
        <v>0</v>
      </c>
      <c r="AQ18" s="9">
        <v>0</v>
      </c>
      <c r="AR18" s="9">
        <f>AP18-AQ18</f>
        <v>0</v>
      </c>
      <c r="AS18" s="9"/>
      <c r="AT18" s="9">
        <v>0</v>
      </c>
      <c r="AU18" s="9">
        <v>0</v>
      </c>
      <c r="AV18" s="9">
        <f t="shared" si="17"/>
        <v>0</v>
      </c>
      <c r="AW18" s="9"/>
      <c r="AX18" s="9"/>
      <c r="AY18" s="9">
        <f t="shared" si="19"/>
        <v>663.17139000000009</v>
      </c>
      <c r="AZ18" s="9">
        <f t="shared" si="19"/>
        <v>705.16</v>
      </c>
      <c r="BA18" s="9">
        <f>AY18-AZ18</f>
        <v>-41.988609999999881</v>
      </c>
      <c r="BB18" s="9">
        <f>BA18/AZ18*100</f>
        <v>-5.9544798343638154</v>
      </c>
      <c r="BC18" s="11"/>
      <c r="BD18" s="11"/>
    </row>
    <row r="19" spans="1:56" s="12" customFormat="1" ht="15.75" customHeight="1" x14ac:dyDescent="0.25">
      <c r="A19" s="8" t="s">
        <v>23</v>
      </c>
      <c r="B19" s="9">
        <v>0</v>
      </c>
      <c r="C19" s="9">
        <v>0</v>
      </c>
      <c r="D19" s="9">
        <f t="shared" si="0"/>
        <v>0</v>
      </c>
      <c r="E19" s="9"/>
      <c r="F19" s="9"/>
      <c r="G19" s="9">
        <v>0</v>
      </c>
      <c r="H19" s="9">
        <v>0</v>
      </c>
      <c r="I19" s="9">
        <f t="shared" si="1"/>
        <v>0</v>
      </c>
      <c r="J19" s="9"/>
      <c r="K19" s="9"/>
      <c r="L19" s="9">
        <v>0</v>
      </c>
      <c r="M19" s="9">
        <v>0</v>
      </c>
      <c r="N19" s="9">
        <f t="shared" si="3"/>
        <v>0</v>
      </c>
      <c r="O19" s="9"/>
      <c r="P19" s="9"/>
      <c r="Q19" s="9">
        <v>82563.035359999994</v>
      </c>
      <c r="R19" s="9">
        <v>111569.81</v>
      </c>
      <c r="S19" s="9">
        <f t="shared" si="5"/>
        <v>-29006.774640000003</v>
      </c>
      <c r="T19" s="9">
        <f t="shared" si="6"/>
        <v>-25.998766727307327</v>
      </c>
      <c r="U19" s="9"/>
      <c r="V19" s="9">
        <v>0</v>
      </c>
      <c r="W19" s="9">
        <v>0</v>
      </c>
      <c r="X19" s="9">
        <f t="shared" si="7"/>
        <v>0</v>
      </c>
      <c r="Y19" s="9"/>
      <c r="Z19" s="9"/>
      <c r="AA19" s="9">
        <v>0</v>
      </c>
      <c r="AB19" s="9">
        <v>0</v>
      </c>
      <c r="AC19" s="9">
        <f t="shared" si="9"/>
        <v>0</v>
      </c>
      <c r="AD19" s="9"/>
      <c r="AE19" s="9"/>
      <c r="AF19" s="9">
        <v>0</v>
      </c>
      <c r="AG19" s="9">
        <v>0</v>
      </c>
      <c r="AH19" s="9">
        <f t="shared" si="11"/>
        <v>0</v>
      </c>
      <c r="AI19" s="9"/>
      <c r="AJ19" s="9"/>
      <c r="AK19" s="9">
        <v>0</v>
      </c>
      <c r="AL19" s="9">
        <v>0</v>
      </c>
      <c r="AM19" s="9">
        <f t="shared" si="13"/>
        <v>0</v>
      </c>
      <c r="AN19" s="9"/>
      <c r="AO19" s="9"/>
      <c r="AP19" s="9">
        <v>2.4000000000000001E-4</v>
      </c>
      <c r="AQ19" s="9">
        <v>39360.1</v>
      </c>
      <c r="AR19" s="9">
        <f t="shared" si="15"/>
        <v>-39360.099759999997</v>
      </c>
      <c r="AS19" s="9">
        <f t="shared" si="16"/>
        <v>-99.999999390245449</v>
      </c>
      <c r="AT19" s="9">
        <v>0</v>
      </c>
      <c r="AU19" s="9">
        <v>0</v>
      </c>
      <c r="AV19" s="9">
        <f t="shared" si="17"/>
        <v>0</v>
      </c>
      <c r="AW19" s="9"/>
      <c r="AX19" s="9"/>
      <c r="AY19" s="9">
        <f t="shared" si="19"/>
        <v>82563.035599999988</v>
      </c>
      <c r="AZ19" s="9">
        <f t="shared" si="19"/>
        <v>150929.91</v>
      </c>
      <c r="BA19" s="9">
        <f t="shared" si="20"/>
        <v>-68366.874400000015</v>
      </c>
      <c r="BB19" s="9">
        <f>BA19/AZ19*100</f>
        <v>-45.297101416147413</v>
      </c>
      <c r="BC19" s="11"/>
      <c r="BD19" s="11"/>
    </row>
    <row r="20" spans="1:56" s="12" customFormat="1" ht="15.75" customHeight="1" x14ac:dyDescent="0.25">
      <c r="A20" s="8" t="s">
        <v>24</v>
      </c>
      <c r="B20" s="9">
        <f>B14-B15-B16-B17-B18-B19</f>
        <v>239598.47690000001</v>
      </c>
      <c r="C20" s="9">
        <f>C14-C15-C16-C17-C18-C19</f>
        <v>205602.94</v>
      </c>
      <c r="D20" s="9">
        <f t="shared" si="0"/>
        <v>33995.536900000006</v>
      </c>
      <c r="E20" s="9">
        <f>D20/C20*100</f>
        <v>16.534557774319765</v>
      </c>
      <c r="F20" s="9"/>
      <c r="G20" s="9">
        <f>G14-G15-G16-G17-G18-G19</f>
        <v>1424683.7115500001</v>
      </c>
      <c r="H20" s="9">
        <f>H14-H15-H16-H17-H18-H19</f>
        <v>789154.84</v>
      </c>
      <c r="I20" s="9">
        <f t="shared" si="1"/>
        <v>635528.87155000016</v>
      </c>
      <c r="J20" s="9">
        <f t="shared" si="2"/>
        <v>80.53284847749272</v>
      </c>
      <c r="K20" s="9"/>
      <c r="L20" s="9">
        <f>L14-L15-L16-L17-L18-L19</f>
        <v>805759.49699999986</v>
      </c>
      <c r="M20" s="9">
        <f>M14-M15-M16-M17-M18-M19</f>
        <v>525521.69999999995</v>
      </c>
      <c r="N20" s="9">
        <f t="shared" si="3"/>
        <v>280237.7969999999</v>
      </c>
      <c r="O20" s="9">
        <f t="shared" si="4"/>
        <v>53.325637552169567</v>
      </c>
      <c r="P20" s="9"/>
      <c r="Q20" s="9">
        <f>Q14-Q15-Q16-Q17-Q18-Q19</f>
        <v>1320141.2316500002</v>
      </c>
      <c r="R20" s="9">
        <f>R14-R15-R16-R17-R18-R19</f>
        <v>1082641.1199999999</v>
      </c>
      <c r="S20" s="9">
        <f t="shared" si="5"/>
        <v>237500.11165000033</v>
      </c>
      <c r="T20" s="9">
        <f t="shared" si="6"/>
        <v>21.937104296389588</v>
      </c>
      <c r="U20" s="9"/>
      <c r="V20" s="9">
        <f>V14-V15-V16-V17-V18-V19</f>
        <v>1843657.0799499995</v>
      </c>
      <c r="W20" s="9">
        <f>W14-W15-W16-W17-W18-W19</f>
        <v>1717259.9499999997</v>
      </c>
      <c r="X20" s="9">
        <f t="shared" si="7"/>
        <v>126397.12994999974</v>
      </c>
      <c r="Y20" s="9">
        <f t="shared" si="8"/>
        <v>7.3603958416429469</v>
      </c>
      <c r="Z20" s="9"/>
      <c r="AA20" s="9">
        <f>AA14-AA15-AA16-AA17-AA18-AA19</f>
        <v>1082876.6890199997</v>
      </c>
      <c r="AB20" s="9">
        <f>AB14-AB15-AB16-AB17-AB18-AB19</f>
        <v>701976.32</v>
      </c>
      <c r="AC20" s="9">
        <f t="shared" si="9"/>
        <v>380900.36901999975</v>
      </c>
      <c r="AD20" s="9">
        <f t="shared" si="10"/>
        <v>54.261142173570718</v>
      </c>
      <c r="AE20" s="9"/>
      <c r="AF20" s="9">
        <f>AF14-AF15-AF16-AF17-AF18-AF19</f>
        <v>111909.17147999999</v>
      </c>
      <c r="AG20" s="9">
        <f>AG14-AG15-AG16-AG17-AG18-AG19</f>
        <v>94001.170000000013</v>
      </c>
      <c r="AH20" s="9">
        <f t="shared" si="11"/>
        <v>17908.001479999977</v>
      </c>
      <c r="AI20" s="9">
        <f t="shared" si="12"/>
        <v>19.050828282243696</v>
      </c>
      <c r="AJ20" s="9"/>
      <c r="AK20" s="9">
        <f>AK14-AK15-AK16-AK17-AK18-AK19</f>
        <v>569939.07357000012</v>
      </c>
      <c r="AL20" s="9">
        <f>AL14-AL15-AL16-AL17-AL18-AL19</f>
        <v>363866.68</v>
      </c>
      <c r="AM20" s="9">
        <f t="shared" si="13"/>
        <v>206072.39357000013</v>
      </c>
      <c r="AN20" s="9">
        <f t="shared" si="14"/>
        <v>56.634037931145585</v>
      </c>
      <c r="AO20" s="9"/>
      <c r="AP20" s="9">
        <f>AP14-AP15-AP16-AP17-AP18-AP19</f>
        <v>2071965.6527999996</v>
      </c>
      <c r="AQ20" s="9">
        <f>AQ14-AQ15-AQ16-AQ17-AQ18-AQ19</f>
        <v>1575010.23</v>
      </c>
      <c r="AR20" s="9">
        <f t="shared" si="15"/>
        <v>496955.42279999959</v>
      </c>
      <c r="AS20" s="9">
        <f t="shared" si="16"/>
        <v>31.552520316010874</v>
      </c>
      <c r="AT20" s="9">
        <f>AT14-AT15-AT16-AT17-AT18-AT19</f>
        <v>171681.49716</v>
      </c>
      <c r="AU20" s="9">
        <f>AU14-AU15-AU16-AU17-AU18-AU19</f>
        <v>135643.69999999998</v>
      </c>
      <c r="AV20" s="9">
        <f t="shared" si="17"/>
        <v>36037.797160000016</v>
      </c>
      <c r="AW20" s="9">
        <f t="shared" si="18"/>
        <v>26.567984476979039</v>
      </c>
      <c r="AX20" s="9"/>
      <c r="AY20" s="9">
        <f>AY14-AY15-AY16-AY17-AY19-AY18</f>
        <v>9642212.081079999</v>
      </c>
      <c r="AZ20" s="9">
        <f>AZ14-AZ15-AZ16-AZ17-AZ19-AZ18</f>
        <v>7190678.6500000004</v>
      </c>
      <c r="BA20" s="9">
        <f t="shared" si="20"/>
        <v>2451533.4310799986</v>
      </c>
      <c r="BB20" s="9">
        <f t="shared" si="21"/>
        <v>34.093213595075596</v>
      </c>
      <c r="BC20" s="11"/>
      <c r="BD20" s="11"/>
    </row>
    <row r="21" spans="1:56" s="12" customFormat="1" ht="15.75" customHeight="1" x14ac:dyDescent="0.25">
      <c r="A21" s="8" t="s">
        <v>25</v>
      </c>
      <c r="B21" s="9">
        <v>16365.283140000003</v>
      </c>
      <c r="C21" s="9">
        <v>12758.5</v>
      </c>
      <c r="D21" s="9">
        <f t="shared" si="0"/>
        <v>3606.7831400000032</v>
      </c>
      <c r="E21" s="9">
        <f>D21/C21*100</f>
        <v>28.269648783164193</v>
      </c>
      <c r="F21" s="9"/>
      <c r="G21" s="9">
        <v>56821.3246</v>
      </c>
      <c r="H21" s="9">
        <v>30039.63</v>
      </c>
      <c r="I21" s="9">
        <f t="shared" si="1"/>
        <v>26781.694599999999</v>
      </c>
      <c r="J21" s="9">
        <f t="shared" si="2"/>
        <v>89.154542183109442</v>
      </c>
      <c r="K21" s="9"/>
      <c r="L21" s="9">
        <v>41640.846090000006</v>
      </c>
      <c r="M21" s="9">
        <v>21369.48</v>
      </c>
      <c r="N21" s="9">
        <f t="shared" si="3"/>
        <v>20271.366090000007</v>
      </c>
      <c r="O21" s="9">
        <f t="shared" si="4"/>
        <v>94.861297935186101</v>
      </c>
      <c r="P21" s="9"/>
      <c r="Q21" s="9">
        <v>23499.149519999995</v>
      </c>
      <c r="R21" s="9">
        <v>18299.5</v>
      </c>
      <c r="S21" s="9">
        <f t="shared" si="5"/>
        <v>5199.6495199999954</v>
      </c>
      <c r="T21" s="9">
        <f t="shared" si="6"/>
        <v>28.414161698407035</v>
      </c>
      <c r="U21" s="9"/>
      <c r="V21" s="9">
        <v>36406.116000000002</v>
      </c>
      <c r="W21" s="9">
        <v>66671.23</v>
      </c>
      <c r="X21" s="9">
        <f t="shared" si="7"/>
        <v>-30265.113999999994</v>
      </c>
      <c r="Y21" s="9">
        <f t="shared" si="8"/>
        <v>-45.394563742111849</v>
      </c>
      <c r="Z21" s="9"/>
      <c r="AA21" s="9">
        <v>47363.857419999993</v>
      </c>
      <c r="AB21" s="9">
        <v>33023.06</v>
      </c>
      <c r="AC21" s="9">
        <f t="shared" si="9"/>
        <v>14340.797419999995</v>
      </c>
      <c r="AD21" s="9">
        <f t="shared" si="10"/>
        <v>43.42661588598996</v>
      </c>
      <c r="AE21" s="9"/>
      <c r="AF21" s="9">
        <v>8043.7234799999997</v>
      </c>
      <c r="AG21" s="9">
        <v>8444.83</v>
      </c>
      <c r="AH21" s="9">
        <f t="shared" si="11"/>
        <v>-401.10652000000027</v>
      </c>
      <c r="AI21" s="9">
        <f t="shared" si="12"/>
        <v>-4.7497287689627887</v>
      </c>
      <c r="AJ21" s="9"/>
      <c r="AK21" s="9">
        <v>18807.117539999999</v>
      </c>
      <c r="AL21" s="9">
        <v>21763.05</v>
      </c>
      <c r="AM21" s="9">
        <f t="shared" si="13"/>
        <v>-2955.93246</v>
      </c>
      <c r="AN21" s="9">
        <f t="shared" si="14"/>
        <v>-13.582344662168216</v>
      </c>
      <c r="AO21" s="9"/>
      <c r="AP21" s="9">
        <v>28519.722739999994</v>
      </c>
      <c r="AQ21" s="9">
        <v>71813.22</v>
      </c>
      <c r="AR21" s="9">
        <f t="shared" si="15"/>
        <v>-43293.497260000004</v>
      </c>
      <c r="AS21" s="9">
        <f t="shared" si="16"/>
        <v>-60.286249885466766</v>
      </c>
      <c r="AT21" s="9">
        <v>10883.030479999999</v>
      </c>
      <c r="AU21" s="9">
        <v>9406.09</v>
      </c>
      <c r="AV21" s="9">
        <f t="shared" si="17"/>
        <v>1476.9404799999993</v>
      </c>
      <c r="AW21" s="9">
        <f t="shared" si="18"/>
        <v>15.701959900447468</v>
      </c>
      <c r="AX21" s="9"/>
      <c r="AY21" s="9">
        <f>+B21+G21+L21+AF21+Q21+V21+AA21+AT21+AK21+AP21</f>
        <v>288350.17100999999</v>
      </c>
      <c r="AZ21" s="9">
        <f>+C21+H21+M21+AG21+R21+W21+AB21+AU21+AL21+AQ21</f>
        <v>293588.58999999997</v>
      </c>
      <c r="BA21" s="9">
        <f t="shared" si="20"/>
        <v>-5238.4189899999765</v>
      </c>
      <c r="BB21" s="9">
        <f t="shared" si="21"/>
        <v>-1.7842719943578111</v>
      </c>
      <c r="BC21" s="11"/>
      <c r="BD21" s="11"/>
    </row>
    <row r="22" spans="1:56" s="12" customFormat="1" ht="15.75" customHeight="1" x14ac:dyDescent="0.25">
      <c r="A22" s="8" t="s">
        <v>26</v>
      </c>
      <c r="B22" s="9">
        <f>B20+B21</f>
        <v>255963.76004000002</v>
      </c>
      <c r="C22" s="9">
        <f>C20+C21</f>
        <v>218361.44</v>
      </c>
      <c r="D22" s="9">
        <f t="shared" si="0"/>
        <v>37602.320040000021</v>
      </c>
      <c r="E22" s="9">
        <f>D22/C22*100</f>
        <v>17.220219852003183</v>
      </c>
      <c r="F22" s="9"/>
      <c r="G22" s="9">
        <f>G20+G21</f>
        <v>1481505.0361500001</v>
      </c>
      <c r="H22" s="9">
        <f>H20+H21</f>
        <v>819194.47</v>
      </c>
      <c r="I22" s="9">
        <f t="shared" si="1"/>
        <v>662310.56615000009</v>
      </c>
      <c r="J22" s="9">
        <f t="shared" si="2"/>
        <v>80.849003552233469</v>
      </c>
      <c r="K22" s="9"/>
      <c r="L22" s="9">
        <f>L20+L21</f>
        <v>847400.34308999986</v>
      </c>
      <c r="M22" s="9">
        <f>M20+M21</f>
        <v>546891.17999999993</v>
      </c>
      <c r="N22" s="9">
        <f t="shared" si="3"/>
        <v>300509.16308999993</v>
      </c>
      <c r="O22" s="9">
        <f t="shared" si="4"/>
        <v>54.948621239420973</v>
      </c>
      <c r="P22" s="9"/>
      <c r="Q22" s="9">
        <f>Q20+Q21</f>
        <v>1343640.3811700002</v>
      </c>
      <c r="R22" s="9">
        <f>R20+R21</f>
        <v>1100940.6199999999</v>
      </c>
      <c r="S22" s="9">
        <f t="shared" si="5"/>
        <v>242699.7611700003</v>
      </c>
      <c r="T22" s="9">
        <f t="shared" si="6"/>
        <v>22.044763973737325</v>
      </c>
      <c r="U22" s="9"/>
      <c r="V22" s="9">
        <f>V20+V21</f>
        <v>1880063.1959499994</v>
      </c>
      <c r="W22" s="9">
        <f>W20+W21</f>
        <v>1783931.1799999997</v>
      </c>
      <c r="X22" s="9">
        <f t="shared" si="7"/>
        <v>96132.015949999681</v>
      </c>
      <c r="Y22" s="9">
        <f t="shared" si="8"/>
        <v>5.3887737950742975</v>
      </c>
      <c r="Z22" s="9"/>
      <c r="AA22" s="9">
        <f>AA20+AA21</f>
        <v>1130240.5464399997</v>
      </c>
      <c r="AB22" s="9">
        <f>AB20+AB21</f>
        <v>734999.37999999989</v>
      </c>
      <c r="AC22" s="9">
        <f t="shared" si="9"/>
        <v>395241.16643999983</v>
      </c>
      <c r="AD22" s="9">
        <f t="shared" si="10"/>
        <v>53.774353719862987</v>
      </c>
      <c r="AE22" s="9"/>
      <c r="AF22" s="9">
        <f>AF20+AF21</f>
        <v>119952.89495999999</v>
      </c>
      <c r="AG22" s="9">
        <f>AG20+AG21</f>
        <v>102446.00000000001</v>
      </c>
      <c r="AH22" s="9">
        <f t="shared" si="11"/>
        <v>17506.894959999976</v>
      </c>
      <c r="AI22" s="9">
        <f t="shared" si="12"/>
        <v>17.088900454873762</v>
      </c>
      <c r="AJ22" s="9"/>
      <c r="AK22" s="9">
        <f>AK20+AK21</f>
        <v>588746.19111000013</v>
      </c>
      <c r="AL22" s="9">
        <f>AL20+AL21</f>
        <v>385629.73</v>
      </c>
      <c r="AM22" s="9">
        <f t="shared" si="13"/>
        <v>203116.46111000015</v>
      </c>
      <c r="AN22" s="9">
        <f t="shared" si="14"/>
        <v>52.671369790394571</v>
      </c>
      <c r="AO22" s="9"/>
      <c r="AP22" s="9">
        <f>AP20+AP21</f>
        <v>2100485.3755399995</v>
      </c>
      <c r="AQ22" s="9">
        <f>AQ20+AQ21</f>
        <v>1646823.45</v>
      </c>
      <c r="AR22" s="9">
        <f t="shared" si="15"/>
        <v>453661.9255399995</v>
      </c>
      <c r="AS22" s="9">
        <f t="shared" si="16"/>
        <v>27.547696478332242</v>
      </c>
      <c r="AT22" s="9">
        <f>AT20+AT21</f>
        <v>182564.52763999999</v>
      </c>
      <c r="AU22" s="9">
        <f>AU20+AU21</f>
        <v>145049.78999999998</v>
      </c>
      <c r="AV22" s="9">
        <f t="shared" si="17"/>
        <v>37514.737640000007</v>
      </c>
      <c r="AW22" s="9">
        <f t="shared" si="18"/>
        <v>25.863351915228566</v>
      </c>
      <c r="AX22" s="9"/>
      <c r="AY22" s="9">
        <f>AY20+AY21</f>
        <v>9930562.2520899996</v>
      </c>
      <c r="AZ22" s="9">
        <f>AZ20+AZ21</f>
        <v>7484267.2400000002</v>
      </c>
      <c r="BA22" s="9">
        <f>AY22-AZ22</f>
        <v>2446295.0120899994</v>
      </c>
      <c r="BB22" s="9">
        <f>BA22/AZ22*100</f>
        <v>32.685831941110635</v>
      </c>
      <c r="BC22" s="11"/>
      <c r="BD22" s="11"/>
    </row>
    <row r="23" spans="1:56" s="12" customFormat="1" ht="15.75" customHeight="1" x14ac:dyDescent="0.25">
      <c r="A23" s="8" t="s">
        <v>27</v>
      </c>
      <c r="B23" s="9">
        <v>212704.51718</v>
      </c>
      <c r="C23" s="9">
        <v>180281.27</v>
      </c>
      <c r="D23" s="9">
        <f t="shared" si="0"/>
        <v>32423.247180000006</v>
      </c>
      <c r="E23" s="9">
        <f>D23/C23*100</f>
        <v>17.984811833198204</v>
      </c>
      <c r="F23" s="9"/>
      <c r="G23" s="9">
        <v>1291457.6001900001</v>
      </c>
      <c r="H23" s="9">
        <v>730842.44</v>
      </c>
      <c r="I23" s="9">
        <f t="shared" si="1"/>
        <v>560615.1601900002</v>
      </c>
      <c r="J23" s="9">
        <f t="shared" si="2"/>
        <v>76.708074067236737</v>
      </c>
      <c r="K23" s="9"/>
      <c r="L23" s="9">
        <v>734820.32391000004</v>
      </c>
      <c r="M23" s="9">
        <v>426171.57</v>
      </c>
      <c r="N23" s="9">
        <f t="shared" si="3"/>
        <v>308648.75391000003</v>
      </c>
      <c r="O23" s="9">
        <f t="shared" si="4"/>
        <v>72.423590787625741</v>
      </c>
      <c r="P23" s="9"/>
      <c r="Q23" s="9">
        <v>1113667.9924299999</v>
      </c>
      <c r="R23" s="9">
        <v>908704.24</v>
      </c>
      <c r="S23" s="9">
        <f t="shared" si="5"/>
        <v>204963.75242999988</v>
      </c>
      <c r="T23" s="9">
        <f t="shared" si="6"/>
        <v>22.555606478737229</v>
      </c>
      <c r="U23" s="9"/>
      <c r="V23" s="9">
        <v>1625107.4625599999</v>
      </c>
      <c r="W23" s="9">
        <v>1587908.69</v>
      </c>
      <c r="X23" s="9">
        <f t="shared" si="7"/>
        <v>37198.772559999954</v>
      </c>
      <c r="Y23" s="9">
        <f t="shared" si="8"/>
        <v>2.3426266758449414</v>
      </c>
      <c r="Z23" s="9"/>
      <c r="AA23" s="9">
        <v>947966.32123</v>
      </c>
      <c r="AB23" s="9">
        <v>658408.99</v>
      </c>
      <c r="AC23" s="9">
        <f t="shared" si="9"/>
        <v>289557.33123000001</v>
      </c>
      <c r="AD23" s="9">
        <f t="shared" si="10"/>
        <v>43.978338028160884</v>
      </c>
      <c r="AE23" s="9"/>
      <c r="AF23" s="9">
        <v>97206.596419999987</v>
      </c>
      <c r="AG23" s="9">
        <v>77991.070000000007</v>
      </c>
      <c r="AH23" s="9">
        <f t="shared" si="11"/>
        <v>19215.52641999998</v>
      </c>
      <c r="AI23" s="9">
        <f t="shared" si="12"/>
        <v>24.638111029890958</v>
      </c>
      <c r="AJ23" s="9"/>
      <c r="AK23" s="9">
        <v>481340.08831000002</v>
      </c>
      <c r="AL23" s="9">
        <v>341691.1</v>
      </c>
      <c r="AM23" s="9">
        <f t="shared" si="13"/>
        <v>139648.98831000004</v>
      </c>
      <c r="AN23" s="9">
        <f t="shared" si="14"/>
        <v>40.869951927340239</v>
      </c>
      <c r="AO23" s="9"/>
      <c r="AP23" s="9">
        <v>1839246.41741</v>
      </c>
      <c r="AQ23" s="9">
        <v>1523042.45</v>
      </c>
      <c r="AR23" s="9">
        <f t="shared" si="15"/>
        <v>316203.96741000004</v>
      </c>
      <c r="AS23" s="9">
        <f t="shared" si="16"/>
        <v>20.76133645585519</v>
      </c>
      <c r="AT23" s="9">
        <v>153953.41896000001</v>
      </c>
      <c r="AU23" s="9">
        <v>116738.56</v>
      </c>
      <c r="AV23" s="9">
        <f t="shared" si="17"/>
        <v>37214.858960000012</v>
      </c>
      <c r="AW23" s="9">
        <f t="shared" si="18"/>
        <v>31.87880590612049</v>
      </c>
      <c r="AX23" s="9"/>
      <c r="AY23" s="9">
        <f>+B23+G23+L23+AF23+Q23+V23+AA23+AT23+AK23+AP23</f>
        <v>8497470.7385999989</v>
      </c>
      <c r="AZ23" s="9">
        <f>+C23+H23+M23+AG23+R23+W23+AB23+AU23+AL23+AQ23</f>
        <v>6551780.379999999</v>
      </c>
      <c r="BA23" s="9">
        <f t="shared" si="20"/>
        <v>1945690.3585999999</v>
      </c>
      <c r="BB23" s="9">
        <f t="shared" si="21"/>
        <v>29.697124228086537</v>
      </c>
      <c r="BC23" s="11"/>
      <c r="BD23" s="11"/>
    </row>
    <row r="24" spans="1:56" ht="15.75" customHeight="1" x14ac:dyDescent="0.25">
      <c r="A24" s="13" t="s">
        <v>28</v>
      </c>
      <c r="B24" s="9">
        <f>ROUND((B23/B22*100),0)</f>
        <v>83</v>
      </c>
      <c r="C24" s="9">
        <f>ROUND((C23/C22*100),0)</f>
        <v>83</v>
      </c>
      <c r="D24" s="24" t="s">
        <v>29</v>
      </c>
      <c r="E24" s="9">
        <f>B24-C24</f>
        <v>0</v>
      </c>
      <c r="F24" s="9"/>
      <c r="G24" s="9">
        <f>ROUND((G23/G22*100),0)</f>
        <v>87</v>
      </c>
      <c r="H24" s="9">
        <f>ROUND((H23/H22*100),0)</f>
        <v>89</v>
      </c>
      <c r="I24" s="24" t="s">
        <v>29</v>
      </c>
      <c r="J24" s="9">
        <f>G24-H24</f>
        <v>-2</v>
      </c>
      <c r="K24" s="9"/>
      <c r="L24" s="9">
        <f>ROUND((L23/L22*100),0)</f>
        <v>87</v>
      </c>
      <c r="M24" s="9">
        <f>ROUND((M23/M22*100),0)</f>
        <v>78</v>
      </c>
      <c r="N24" s="24" t="s">
        <v>29</v>
      </c>
      <c r="O24" s="9">
        <f>L24-M24</f>
        <v>9</v>
      </c>
      <c r="P24" s="9"/>
      <c r="Q24" s="9">
        <f>ROUND((Q23/Q22*100),0)</f>
        <v>83</v>
      </c>
      <c r="R24" s="9">
        <f>ROUND((R23/R22*100),0)</f>
        <v>83</v>
      </c>
      <c r="S24" s="24" t="s">
        <v>29</v>
      </c>
      <c r="T24" s="9">
        <f>Q24-R24</f>
        <v>0</v>
      </c>
      <c r="U24" s="9"/>
      <c r="V24" s="9">
        <f>ROUND((V23/V22*100),0)</f>
        <v>86</v>
      </c>
      <c r="W24" s="9">
        <f>ROUND((W23/W22*100),0)</f>
        <v>89</v>
      </c>
      <c r="X24" s="24" t="s">
        <v>29</v>
      </c>
      <c r="Y24" s="9">
        <f>V24-W24</f>
        <v>-3</v>
      </c>
      <c r="Z24" s="9"/>
      <c r="AA24" s="9">
        <f>ROUND((AA23/AA22*100),0)</f>
        <v>84</v>
      </c>
      <c r="AB24" s="9">
        <f>ROUND((AB23/AB22*100),0)</f>
        <v>90</v>
      </c>
      <c r="AC24" s="24" t="s">
        <v>29</v>
      </c>
      <c r="AD24" s="9">
        <f>AA24-AB24</f>
        <v>-6</v>
      </c>
      <c r="AE24" s="9"/>
      <c r="AF24" s="9">
        <f>ROUND((AF23/AF22*100),0)</f>
        <v>81</v>
      </c>
      <c r="AG24" s="9">
        <f>ROUND((AG23/AG22*100),0)</f>
        <v>76</v>
      </c>
      <c r="AH24" s="24" t="s">
        <v>29</v>
      </c>
      <c r="AI24" s="9">
        <f>AF24-AG24</f>
        <v>5</v>
      </c>
      <c r="AJ24" s="9"/>
      <c r="AK24" s="9">
        <f>ROUND((AK23/AK22*100),0)</f>
        <v>82</v>
      </c>
      <c r="AL24" s="9">
        <f>ROUND((AL23/AL22*100),0)</f>
        <v>89</v>
      </c>
      <c r="AM24" s="24" t="s">
        <v>29</v>
      </c>
      <c r="AN24" s="9">
        <f>AK24-AL24</f>
        <v>-7</v>
      </c>
      <c r="AO24" s="9"/>
      <c r="AP24" s="9">
        <f>ROUND((AP23/AP22*100),0)</f>
        <v>88</v>
      </c>
      <c r="AQ24" s="9">
        <f>ROUND((AQ23/AQ22*100),0)</f>
        <v>92</v>
      </c>
      <c r="AR24" s="24" t="s">
        <v>29</v>
      </c>
      <c r="AS24" s="9">
        <f>AP24-AQ24</f>
        <v>-4</v>
      </c>
      <c r="AT24" s="9">
        <f>ROUND((AT23/AT22*100),0)</f>
        <v>84</v>
      </c>
      <c r="AU24" s="9">
        <f>ROUND((AU23/AU22*100),0)</f>
        <v>80</v>
      </c>
      <c r="AV24" s="24" t="s">
        <v>29</v>
      </c>
      <c r="AW24" s="9">
        <f>AT24-AU24</f>
        <v>4</v>
      </c>
      <c r="AX24" s="9"/>
      <c r="AY24" s="9">
        <f>ROUND((AY23/AY22*100),0)</f>
        <v>86</v>
      </c>
      <c r="AZ24" s="9">
        <f>ROUND((AZ23/AZ22*100),0)</f>
        <v>88</v>
      </c>
      <c r="BA24" s="24" t="s">
        <v>29</v>
      </c>
      <c r="BB24" s="9">
        <f>AY24-AZ24</f>
        <v>-2</v>
      </c>
      <c r="BC24" s="11"/>
      <c r="BD24" s="11"/>
    </row>
    <row r="25" spans="1:56" s="12" customFormat="1" ht="15.75" customHeight="1" x14ac:dyDescent="0.25">
      <c r="A25" s="8" t="s">
        <v>30</v>
      </c>
      <c r="B25" s="9">
        <v>36303.487509999999</v>
      </c>
      <c r="C25" s="9">
        <v>32159.79</v>
      </c>
      <c r="D25" s="9">
        <f>B25-C25</f>
        <v>4143.6975099999981</v>
      </c>
      <c r="E25" s="9">
        <f>D25/C25*100</f>
        <v>12.88471569621567</v>
      </c>
      <c r="F25" s="9"/>
      <c r="G25" s="9">
        <v>150644.46831999999</v>
      </c>
      <c r="H25" s="9">
        <v>111112.15</v>
      </c>
      <c r="I25" s="9">
        <f>G25-H25</f>
        <v>39532.318319999991</v>
      </c>
      <c r="J25" s="9">
        <f>I25/H25*100</f>
        <v>35.578753826651713</v>
      </c>
      <c r="K25" s="9"/>
      <c r="L25" s="9">
        <v>133685.52147000001</v>
      </c>
      <c r="M25" s="9">
        <v>96593.3</v>
      </c>
      <c r="N25" s="9">
        <f>L25-M25</f>
        <v>37092.221470000004</v>
      </c>
      <c r="O25" s="9">
        <f>N25/M25*100</f>
        <v>38.400408175308229</v>
      </c>
      <c r="P25" s="9"/>
      <c r="Q25" s="9">
        <v>143660.30005000002</v>
      </c>
      <c r="R25" s="9">
        <v>139264.87</v>
      </c>
      <c r="S25" s="9">
        <f>Q25-R25</f>
        <v>4395.4300500000245</v>
      </c>
      <c r="T25" s="9">
        <f>S25/R25*100</f>
        <v>3.1561656934731812</v>
      </c>
      <c r="U25" s="9"/>
      <c r="V25" s="9">
        <v>177300.20018000001</v>
      </c>
      <c r="W25" s="9">
        <v>151763.49</v>
      </c>
      <c r="X25" s="9">
        <f>V25-W25</f>
        <v>25536.710180000024</v>
      </c>
      <c r="Y25" s="9">
        <f>X25/W25*100</f>
        <v>16.826649268542802</v>
      </c>
      <c r="Z25" s="9"/>
      <c r="AA25" s="9">
        <v>120263.70340000001</v>
      </c>
      <c r="AB25" s="9">
        <v>102599.06</v>
      </c>
      <c r="AC25" s="9">
        <f>AA25-AB25</f>
        <v>17664.643400000015</v>
      </c>
      <c r="AD25" s="9">
        <f>AC25/AB25*100</f>
        <v>17.217159104576606</v>
      </c>
      <c r="AE25" s="9"/>
      <c r="AF25" s="9">
        <v>22796.79722</v>
      </c>
      <c r="AG25" s="9">
        <v>19324.16</v>
      </c>
      <c r="AH25" s="9">
        <f>AF25-AG25</f>
        <v>3472.6372200000005</v>
      </c>
      <c r="AI25" s="9">
        <f>AH25/AG25*100</f>
        <v>17.970443320692855</v>
      </c>
      <c r="AJ25" s="9"/>
      <c r="AK25" s="9">
        <v>78388.55402000001</v>
      </c>
      <c r="AL25" s="9">
        <v>87208.05</v>
      </c>
      <c r="AM25" s="9">
        <f>AK25-AL25</f>
        <v>-8819.4959799999924</v>
      </c>
      <c r="AN25" s="9">
        <f>AM25/AL25*100</f>
        <v>-10.113167282148829</v>
      </c>
      <c r="AO25" s="9"/>
      <c r="AP25" s="9">
        <v>250859.44658000002</v>
      </c>
      <c r="AQ25" s="9">
        <v>231806.23</v>
      </c>
      <c r="AR25" s="9">
        <f>AP25-AQ25</f>
        <v>19053.216580000008</v>
      </c>
      <c r="AS25" s="9">
        <f>AR25/AQ25*100</f>
        <v>8.2194583726244144</v>
      </c>
      <c r="AT25" s="9">
        <v>22455.161159999996</v>
      </c>
      <c r="AU25" s="9">
        <v>20793.52</v>
      </c>
      <c r="AV25" s="9">
        <f>AT25-AU25</f>
        <v>1661.6411599999956</v>
      </c>
      <c r="AW25" s="9">
        <f>AV25/AU25*100</f>
        <v>7.9911489733339796</v>
      </c>
      <c r="AX25" s="9"/>
      <c r="AY25" s="9">
        <f>+B25+G25+L25+AF25+Q25+V25+AA25+AT25+AK25+AP25</f>
        <v>1136357.6399100001</v>
      </c>
      <c r="AZ25" s="9">
        <f>+C25+H25+M25+AG25+R25+W25+AB25+AU25+AL25+AQ25</f>
        <v>992624.62000000011</v>
      </c>
      <c r="BA25" s="9">
        <f>AY25-AZ25</f>
        <v>143733.01991000003</v>
      </c>
      <c r="BB25" s="9">
        <f>BA25/AZ25*100</f>
        <v>14.480098217793552</v>
      </c>
      <c r="BC25" s="11"/>
      <c r="BD25" s="11"/>
    </row>
    <row r="26" spans="1:56" ht="15.75" customHeight="1" x14ac:dyDescent="0.25">
      <c r="A26" s="13" t="s">
        <v>28</v>
      </c>
      <c r="B26" s="9">
        <f>ROUND((B25/B22*100),0)</f>
        <v>14</v>
      </c>
      <c r="C26" s="9">
        <f>ROUND((C25/C22*100),0)</f>
        <v>15</v>
      </c>
      <c r="D26" s="9"/>
      <c r="E26" s="9">
        <f>B26-C26</f>
        <v>-1</v>
      </c>
      <c r="F26" s="9"/>
      <c r="G26" s="9">
        <f>ROUND((G25/G22*100),0)</f>
        <v>10</v>
      </c>
      <c r="H26" s="9">
        <f>ROUND((H25/H22*100),0)</f>
        <v>14</v>
      </c>
      <c r="I26" s="9"/>
      <c r="J26" s="9">
        <f>G26-H26</f>
        <v>-4</v>
      </c>
      <c r="K26" s="9"/>
      <c r="L26" s="9">
        <f>ROUND((L25/L22*100),0)</f>
        <v>16</v>
      </c>
      <c r="M26" s="9">
        <f>ROUND((M25/M22*100),0)</f>
        <v>18</v>
      </c>
      <c r="N26" s="9"/>
      <c r="O26" s="9">
        <f>L26-M26</f>
        <v>-2</v>
      </c>
      <c r="P26" s="9"/>
      <c r="Q26" s="9">
        <f>ROUND((Q25/Q22*100),0)</f>
        <v>11</v>
      </c>
      <c r="R26" s="9">
        <f>ROUND((R25/R22*100),0)</f>
        <v>13</v>
      </c>
      <c r="S26" s="9"/>
      <c r="T26" s="9">
        <f>Q26-R26</f>
        <v>-2</v>
      </c>
      <c r="U26" s="9"/>
      <c r="V26" s="9">
        <f>ROUND((V25/V22*100),0)</f>
        <v>9</v>
      </c>
      <c r="W26" s="9">
        <f>ROUND((W25/W22*100),0)</f>
        <v>9</v>
      </c>
      <c r="X26" s="9"/>
      <c r="Y26" s="9">
        <f>V26-W26</f>
        <v>0</v>
      </c>
      <c r="Z26" s="9"/>
      <c r="AA26" s="9">
        <f>ROUND((AA25/AA22*100),0)</f>
        <v>11</v>
      </c>
      <c r="AB26" s="9">
        <f>ROUND((AB25/AB22*100),0)</f>
        <v>14</v>
      </c>
      <c r="AC26" s="9"/>
      <c r="AD26" s="9">
        <f>AA26-AB26</f>
        <v>-3</v>
      </c>
      <c r="AE26" s="9"/>
      <c r="AF26" s="9">
        <f>ROUND((AF25/AF22*100),0)</f>
        <v>19</v>
      </c>
      <c r="AG26" s="9">
        <f>ROUND((AG25/AG22*100),0)</f>
        <v>19</v>
      </c>
      <c r="AH26" s="9"/>
      <c r="AI26" s="9">
        <f>AF26-AG26</f>
        <v>0</v>
      </c>
      <c r="AJ26" s="9"/>
      <c r="AK26" s="9">
        <f>ROUND((AK25/AK22*100),0)</f>
        <v>13</v>
      </c>
      <c r="AL26" s="9">
        <f>ROUND((AL25/AL22*100),0)</f>
        <v>23</v>
      </c>
      <c r="AM26" s="9"/>
      <c r="AN26" s="9">
        <f>AK26-AL26</f>
        <v>-10</v>
      </c>
      <c r="AO26" s="9"/>
      <c r="AP26" s="9">
        <f>ROUND((AP25/AP22*100),0)</f>
        <v>12</v>
      </c>
      <c r="AQ26" s="9">
        <f>ROUND((AQ25/AQ22*100),0)</f>
        <v>14</v>
      </c>
      <c r="AR26" s="9"/>
      <c r="AS26" s="9">
        <f>AP26-AQ26</f>
        <v>-2</v>
      </c>
      <c r="AT26" s="9">
        <f>ROUND((AT25/AT22*100),0)</f>
        <v>12</v>
      </c>
      <c r="AU26" s="9">
        <f>ROUND((AU25/AU22*100),0)</f>
        <v>14</v>
      </c>
      <c r="AV26" s="9"/>
      <c r="AW26" s="9">
        <f>AT26-AU26</f>
        <v>-2</v>
      </c>
      <c r="AX26" s="9"/>
      <c r="AY26" s="9">
        <f>ROUND((AY25/AY22*100),0)</f>
        <v>11</v>
      </c>
      <c r="AZ26" s="9">
        <f>ROUND((AZ25/AZ22*100),0)</f>
        <v>13</v>
      </c>
      <c r="BA26" s="9"/>
      <c r="BB26" s="9">
        <f>AY26-AZ26</f>
        <v>-2</v>
      </c>
      <c r="BC26" s="11"/>
      <c r="BD26" s="11"/>
    </row>
    <row r="27" spans="1:56" s="12" customFormat="1" ht="15.75" customHeight="1" x14ac:dyDescent="0.25">
      <c r="A27" s="8" t="s">
        <v>31</v>
      </c>
      <c r="B27" s="9">
        <f>B22-B23-B25</f>
        <v>6955.7553500000286</v>
      </c>
      <c r="C27" s="9">
        <f>C22-C23-C25</f>
        <v>5920.3800000000119</v>
      </c>
      <c r="D27" s="9">
        <f>B27-C27</f>
        <v>1035.3753500000166</v>
      </c>
      <c r="E27" s="9">
        <f>D27/C27*100</f>
        <v>17.488325918269005</v>
      </c>
      <c r="F27" s="9"/>
      <c r="G27" s="9">
        <f>G22-G23-G25</f>
        <v>39402.96763999993</v>
      </c>
      <c r="H27" s="9">
        <f>H22-H23-H25</f>
        <v>-22760.119999999966</v>
      </c>
      <c r="I27" s="9">
        <f>G27-H27</f>
        <v>62163.087639999896</v>
      </c>
      <c r="J27" s="9">
        <f>I27/H27*100</f>
        <v>-273.12284662822515</v>
      </c>
      <c r="K27" s="9"/>
      <c r="L27" s="9">
        <f>L22-L23-L25</f>
        <v>-21105.502290000179</v>
      </c>
      <c r="M27" s="9">
        <f>M22-M23-M25</f>
        <v>24126.309999999925</v>
      </c>
      <c r="N27" s="9">
        <f>L27-M27</f>
        <v>-45231.812290000104</v>
      </c>
      <c r="O27" s="9">
        <f>N27/M27*100</f>
        <v>-187.47919715033191</v>
      </c>
      <c r="P27" s="9"/>
      <c r="Q27" s="9">
        <f>Q22-Q23-Q25</f>
        <v>86312.088690000295</v>
      </c>
      <c r="R27" s="9">
        <f>R22-R23-R25</f>
        <v>52971.509999999893</v>
      </c>
      <c r="S27" s="9">
        <f>Q27-R27</f>
        <v>33340.578690000402</v>
      </c>
      <c r="T27" s="9">
        <f>S27/R27*100</f>
        <v>62.940585779035693</v>
      </c>
      <c r="U27" s="9"/>
      <c r="V27" s="9">
        <f>V22-V23-V25</f>
        <v>77655.53320999947</v>
      </c>
      <c r="W27" s="9">
        <f>W22-W23-W25</f>
        <v>44258.999999999767</v>
      </c>
      <c r="X27" s="9">
        <f>V27-W27</f>
        <v>33396.533209999703</v>
      </c>
      <c r="Y27" s="9">
        <f>X27/W27*100</f>
        <v>75.457044239589408</v>
      </c>
      <c r="Z27" s="9"/>
      <c r="AA27" s="9">
        <f>AA22-AA23-AA25</f>
        <v>62010.5218099997</v>
      </c>
      <c r="AB27" s="9">
        <f>AB22-AB23-AB25</f>
        <v>-26008.6700000001</v>
      </c>
      <c r="AC27" s="9">
        <f>AA27-AB27</f>
        <v>88019.1918099998</v>
      </c>
      <c r="AD27" s="9">
        <f>AC27/AB27*100</f>
        <v>-338.42250222713989</v>
      </c>
      <c r="AE27" s="9"/>
      <c r="AF27" s="9">
        <f>AF22-AF23-AF25</f>
        <v>-50.498679999996966</v>
      </c>
      <c r="AG27" s="9">
        <f>AG22-AG23-AG25</f>
        <v>5130.7700000000077</v>
      </c>
      <c r="AH27" s="9">
        <f>AF27-AG27</f>
        <v>-5181.2686800000047</v>
      </c>
      <c r="AI27" s="9">
        <f>AH27/AG27*100</f>
        <v>-100.98423199636694</v>
      </c>
      <c r="AJ27" s="9"/>
      <c r="AK27" s="9">
        <f>AK22-AK23-AK25</f>
        <v>29017.548780000099</v>
      </c>
      <c r="AL27" s="9">
        <f>AL22-AL23-AL25</f>
        <v>-43269.42</v>
      </c>
      <c r="AM27" s="9">
        <f>AK27-AL27</f>
        <v>72286.968780000097</v>
      </c>
      <c r="AN27" s="9">
        <f>AM27/AL27*100</f>
        <v>-167.06248611606097</v>
      </c>
      <c r="AO27" s="9"/>
      <c r="AP27" s="9">
        <f>AP22-AP23-AP25</f>
        <v>10379.511549999443</v>
      </c>
      <c r="AQ27" s="9">
        <f>AQ22-AQ23-AQ25</f>
        <v>-108025.23000000001</v>
      </c>
      <c r="AR27" s="9">
        <f>AP27-AQ27</f>
        <v>118404.74154999945</v>
      </c>
      <c r="AS27" s="9">
        <f>AR27/AQ27*100</f>
        <v>-109.60841421027241</v>
      </c>
      <c r="AT27" s="9">
        <f>AT22-AT23-AT25</f>
        <v>6155.9475199999797</v>
      </c>
      <c r="AU27" s="9">
        <f>AU22-AU23-AU25</f>
        <v>7517.7099999999809</v>
      </c>
      <c r="AV27" s="9">
        <f>AT27-AU27</f>
        <v>-1361.7624800000012</v>
      </c>
      <c r="AW27" s="9">
        <f>AV27/AU27*100</f>
        <v>-18.114059733615751</v>
      </c>
      <c r="AX27" s="9"/>
      <c r="AY27" s="9">
        <f>AY22-AY23-AY25</f>
        <v>296733.8735800006</v>
      </c>
      <c r="AZ27" s="9">
        <f>AZ22-AZ23-AZ25</f>
        <v>-60137.759999998845</v>
      </c>
      <c r="BA27" s="9">
        <f>AY27-AZ27</f>
        <v>356871.63357999944</v>
      </c>
      <c r="BB27" s="9">
        <f>BA27/AZ27*100</f>
        <v>-593.42355548328749</v>
      </c>
      <c r="BC27" s="11"/>
      <c r="BD27" s="11"/>
    </row>
    <row r="28" spans="1:56" s="12" customFormat="1" ht="15.75" customHeight="1" x14ac:dyDescent="0.25">
      <c r="A28" s="8" t="s">
        <v>32</v>
      </c>
      <c r="B28" s="9">
        <v>9597.2246200000009</v>
      </c>
      <c r="C28" s="9">
        <v>8857.25</v>
      </c>
      <c r="D28" s="9">
        <f>B28-C28</f>
        <v>739.97462000000087</v>
      </c>
      <c r="E28" s="9">
        <f>D28/C28*100</f>
        <v>8.3544510993818726</v>
      </c>
      <c r="F28" s="9"/>
      <c r="G28" s="9">
        <v>40114.981599999999</v>
      </c>
      <c r="H28" s="9">
        <v>35065.410000000003</v>
      </c>
      <c r="I28" s="9">
        <f>G28-H28</f>
        <v>5049.5715999999957</v>
      </c>
      <c r="J28" s="9">
        <f>I28/H28*100</f>
        <v>14.400435072625687</v>
      </c>
      <c r="K28" s="9"/>
      <c r="L28" s="9">
        <v>28156.576710000001</v>
      </c>
      <c r="M28" s="9">
        <v>26295.62</v>
      </c>
      <c r="N28" s="9">
        <f>L28-M28</f>
        <v>1860.9567100000022</v>
      </c>
      <c r="O28" s="9">
        <f>N28/M28*100</f>
        <v>7.0770596395901757</v>
      </c>
      <c r="P28" s="9"/>
      <c r="Q28" s="9">
        <v>43097.088990000004</v>
      </c>
      <c r="R28" s="9">
        <v>43042.26</v>
      </c>
      <c r="S28" s="9">
        <f>Q28-R28</f>
        <v>54.828990000001795</v>
      </c>
      <c r="T28" s="9">
        <f>S28/R28*100</f>
        <v>0.1273840871738654</v>
      </c>
      <c r="U28" s="9"/>
      <c r="V28" s="9">
        <v>35538.28615</v>
      </c>
      <c r="W28" s="9">
        <v>33123.99</v>
      </c>
      <c r="X28" s="9">
        <f>V28-W28</f>
        <v>2414.2961500000019</v>
      </c>
      <c r="Y28" s="9">
        <f>X28/W28*100</f>
        <v>7.2886634430212123</v>
      </c>
      <c r="Z28" s="9"/>
      <c r="AA28" s="9">
        <v>22807.209129999996</v>
      </c>
      <c r="AB28" s="9">
        <v>21966.99</v>
      </c>
      <c r="AC28" s="9">
        <f>AA28-AB28</f>
        <v>840.21912999999404</v>
      </c>
      <c r="AD28" s="9">
        <f>AC28/AB28*100</f>
        <v>3.8249169777015144</v>
      </c>
      <c r="AE28" s="9"/>
      <c r="AF28" s="9">
        <v>1885.51388</v>
      </c>
      <c r="AG28" s="9">
        <v>1883.84</v>
      </c>
      <c r="AH28" s="9">
        <f>AF28-AG28</f>
        <v>1.6738800000000538</v>
      </c>
      <c r="AI28" s="9">
        <f>AH28/AG28*100</f>
        <v>8.8854679802958525E-2</v>
      </c>
      <c r="AJ28" s="9"/>
      <c r="AK28" s="9">
        <v>17132.226489999997</v>
      </c>
      <c r="AL28" s="9">
        <v>22578.47</v>
      </c>
      <c r="AM28" s="9">
        <f>AK28-AL28</f>
        <v>-5446.2435100000039</v>
      </c>
      <c r="AN28" s="9">
        <f>AM28/AL28*100</f>
        <v>-24.121401981622331</v>
      </c>
      <c r="AO28" s="9"/>
      <c r="AP28" s="9">
        <v>46757.051339999998</v>
      </c>
      <c r="AQ28" s="9">
        <v>45306.57</v>
      </c>
      <c r="AR28" s="9">
        <f>AP28-AQ28</f>
        <v>1450.4813399999985</v>
      </c>
      <c r="AS28" s="9">
        <f>AR28/AQ28*100</f>
        <v>3.2014812421244834</v>
      </c>
      <c r="AT28" s="9">
        <v>7543.9696699999995</v>
      </c>
      <c r="AU28" s="9">
        <v>7444.35</v>
      </c>
      <c r="AV28" s="9">
        <f>AT28-AU28</f>
        <v>99.619669999999132</v>
      </c>
      <c r="AW28" s="9">
        <f>AV28/AU28*100</f>
        <v>1.338191648700009</v>
      </c>
      <c r="AX28" s="9"/>
      <c r="AY28" s="9">
        <f>+B28+G28+L28+AF28+Q28+V28+AA28+AT28+AK28+AP28</f>
        <v>252630.12857999999</v>
      </c>
      <c r="AZ28" s="9">
        <f>+C28+H28+M28+AG28+R28+W28+AB28+AU28+AL28+AQ28</f>
        <v>245564.75</v>
      </c>
      <c r="BA28" s="9">
        <f>AY28-AZ28</f>
        <v>7065.3785799999896</v>
      </c>
      <c r="BB28" s="9">
        <f>BA28/AZ28*100</f>
        <v>2.8771957620138839</v>
      </c>
      <c r="BC28" s="11"/>
      <c r="BD28" s="11"/>
    </row>
    <row r="29" spans="1:56" s="12" customFormat="1" ht="15.75" customHeight="1" x14ac:dyDescent="0.25">
      <c r="A29" s="8" t="s">
        <v>33</v>
      </c>
      <c r="B29" s="9">
        <v>441.71800000000002</v>
      </c>
      <c r="C29" s="9">
        <v>694.61</v>
      </c>
      <c r="D29" s="9">
        <f>B29-C29</f>
        <v>-252.892</v>
      </c>
      <c r="E29" s="9">
        <f>D29/C29*100</f>
        <v>-36.407768388016301</v>
      </c>
      <c r="F29" s="9"/>
      <c r="G29" s="9">
        <v>13435.483459999999</v>
      </c>
      <c r="H29" s="9">
        <v>13500.75</v>
      </c>
      <c r="I29" s="9">
        <f>G29-H29</f>
        <v>-65.266540000000532</v>
      </c>
      <c r="J29" s="9">
        <f>I29/H29*100</f>
        <v>-0.48342899468548439</v>
      </c>
      <c r="K29" s="9"/>
      <c r="L29" s="9">
        <v>10559.50426</v>
      </c>
      <c r="M29" s="9">
        <v>4350.74</v>
      </c>
      <c r="N29" s="9">
        <f>L29-M29</f>
        <v>6208.7642599999999</v>
      </c>
      <c r="O29" s="9">
        <f>N29/M29*100</f>
        <v>142.7059364613836</v>
      </c>
      <c r="P29" s="9"/>
      <c r="Q29" s="9">
        <v>1469.4874699999998</v>
      </c>
      <c r="R29" s="9">
        <v>1936.1</v>
      </c>
      <c r="S29" s="9">
        <f>Q29-R29</f>
        <v>-466.61253000000011</v>
      </c>
      <c r="T29" s="9">
        <f>S29/R29*100</f>
        <v>-24.100642012292759</v>
      </c>
      <c r="U29" s="9"/>
      <c r="V29" s="9">
        <v>1055.5677700000001</v>
      </c>
      <c r="W29" s="9">
        <v>1386.56</v>
      </c>
      <c r="X29" s="9">
        <f>V29-W29</f>
        <v>-330.99222999999984</v>
      </c>
      <c r="Y29" s="9">
        <f>X29/W29*100</f>
        <v>-23.871468237941368</v>
      </c>
      <c r="Z29" s="9"/>
      <c r="AA29" s="9">
        <v>4107.6682099999998</v>
      </c>
      <c r="AB29" s="9">
        <v>2847.09</v>
      </c>
      <c r="AC29" s="9">
        <f>AA29-AB29</f>
        <v>1260.5782099999997</v>
      </c>
      <c r="AD29" s="9">
        <f>AC29/AB29*100</f>
        <v>44.276022535290402</v>
      </c>
      <c r="AE29" s="9"/>
      <c r="AF29" s="9">
        <v>697.98470999999995</v>
      </c>
      <c r="AG29" s="9">
        <v>653.03</v>
      </c>
      <c r="AH29" s="9">
        <f>AF29-AG29</f>
        <v>44.954709999999977</v>
      </c>
      <c r="AI29" s="9">
        <f>AH29/AG29*100</f>
        <v>6.8840191109137372</v>
      </c>
      <c r="AJ29" s="9"/>
      <c r="AK29" s="9">
        <v>1984.0359900000001</v>
      </c>
      <c r="AL29" s="9">
        <v>2365.8000000000002</v>
      </c>
      <c r="AM29" s="9">
        <f>AK29-AL29</f>
        <v>-381.7640100000001</v>
      </c>
      <c r="AN29" s="9">
        <f>AM29/AL29*100</f>
        <v>-16.136782906416435</v>
      </c>
      <c r="AO29" s="9"/>
      <c r="AP29" s="9">
        <v>0</v>
      </c>
      <c r="AQ29" s="9">
        <v>0</v>
      </c>
      <c r="AR29" s="9">
        <f>AP29-AQ29</f>
        <v>0</v>
      </c>
      <c r="AS29" s="9"/>
      <c r="AT29" s="9">
        <v>146.46299999999999</v>
      </c>
      <c r="AU29" s="9">
        <v>199.67</v>
      </c>
      <c r="AV29" s="9">
        <f>AT29-AU29</f>
        <v>-53.206999999999994</v>
      </c>
      <c r="AW29" s="9">
        <f>AV29/AU29*100</f>
        <v>-26.647468322732511</v>
      </c>
      <c r="AX29" s="9"/>
      <c r="AY29" s="9">
        <f>+B29+G29+L29+AF29+Q29+V29+AA29+AT29+AK29+AP29</f>
        <v>33897.91287</v>
      </c>
      <c r="AZ29" s="9">
        <f>+C29+H29+M29+AG29+R29+W29+AB29+AU29+AL29+AQ29</f>
        <v>27934.349999999995</v>
      </c>
      <c r="BA29" s="9">
        <f>AY29-AZ29</f>
        <v>5963.5628700000052</v>
      </c>
      <c r="BB29" s="9">
        <f>BA29/AZ29*100</f>
        <v>21.348493414022542</v>
      </c>
      <c r="BC29" s="11"/>
      <c r="BD29" s="11"/>
    </row>
    <row r="30" spans="1:56" s="12" customFormat="1" ht="15.75" customHeight="1" x14ac:dyDescent="0.25">
      <c r="A30" s="8" t="s">
        <v>34</v>
      </c>
      <c r="B30" s="9">
        <f>B27-B28-B29</f>
        <v>-3083.1872699999722</v>
      </c>
      <c r="C30" s="9">
        <f>C27-C28-C29</f>
        <v>-3631.4799999999882</v>
      </c>
      <c r="D30" s="9">
        <f>B30-C30</f>
        <v>548.29273000001604</v>
      </c>
      <c r="E30" s="9">
        <f>D30/C30*100</f>
        <v>-15.098327128333841</v>
      </c>
      <c r="F30" s="9"/>
      <c r="G30" s="9">
        <f>G27-G28-G29</f>
        <v>-14147.497420000069</v>
      </c>
      <c r="H30" s="9">
        <f>H27-H28-H29</f>
        <v>-71326.27999999997</v>
      </c>
      <c r="I30" s="9">
        <f>G30-H30</f>
        <v>57178.782579999897</v>
      </c>
      <c r="J30" s="9">
        <f>I30/H30*100</f>
        <v>-80.165098446182697</v>
      </c>
      <c r="K30" s="9"/>
      <c r="L30" s="9">
        <f>L27-L28-L29</f>
        <v>-59821.583260000181</v>
      </c>
      <c r="M30" s="9">
        <f>M27-M28-M29</f>
        <v>-6520.0500000000739</v>
      </c>
      <c r="N30" s="9">
        <f>L30-M30</f>
        <v>-53301.533260000106</v>
      </c>
      <c r="O30" s="9">
        <f>N30/M30*100</f>
        <v>817.50190964792444</v>
      </c>
      <c r="P30" s="9"/>
      <c r="Q30" s="9">
        <f>Q27-Q28-Q29</f>
        <v>41745.512230000291</v>
      </c>
      <c r="R30" s="9">
        <f>R27-R28-R29</f>
        <v>7993.1499999998905</v>
      </c>
      <c r="S30" s="9">
        <f>Q30-R30</f>
        <v>33752.362230000399</v>
      </c>
      <c r="T30" s="9">
        <f>S30/R30*100</f>
        <v>422.26609321732809</v>
      </c>
      <c r="U30" s="9"/>
      <c r="V30" s="9">
        <f>V27-V28-V29</f>
        <v>41061.679289999469</v>
      </c>
      <c r="W30" s="9">
        <f>W27-W28-W29</f>
        <v>9748.4499999997697</v>
      </c>
      <c r="X30" s="9">
        <f>V30-W30</f>
        <v>31313.229289999697</v>
      </c>
      <c r="Y30" s="9">
        <f>X30/W30*100</f>
        <v>321.21239058517443</v>
      </c>
      <c r="Z30" s="9"/>
      <c r="AA30" s="9">
        <f>AA27-AA28-AA29</f>
        <v>35095.644469999708</v>
      </c>
      <c r="AB30" s="9">
        <f>AB27-AB28-AB29</f>
        <v>-50822.750000000102</v>
      </c>
      <c r="AC30" s="9">
        <f>AA30-AB30</f>
        <v>85918.39446999981</v>
      </c>
      <c r="AD30" s="9">
        <f>AC30/AB30*100</f>
        <v>-169.05498909445009</v>
      </c>
      <c r="AE30" s="9"/>
      <c r="AF30" s="9">
        <f>AF27-AF28-AF29</f>
        <v>-2633.9972699999971</v>
      </c>
      <c r="AG30" s="9">
        <f>AG27-AG28-AG29</f>
        <v>2593.9000000000078</v>
      </c>
      <c r="AH30" s="9">
        <f>AF30-AG30</f>
        <v>-5227.8972700000049</v>
      </c>
      <c r="AI30" s="9">
        <f>AH30/AG30*100</f>
        <v>-201.54582944600753</v>
      </c>
      <c r="AJ30" s="9"/>
      <c r="AK30" s="9">
        <f>AK27-AK28-AK29</f>
        <v>9901.2863000001016</v>
      </c>
      <c r="AL30" s="9">
        <f>AL27-AL28-AL29</f>
        <v>-68213.69</v>
      </c>
      <c r="AM30" s="9">
        <f>AK30-AL30</f>
        <v>78114.976300000097</v>
      </c>
      <c r="AN30" s="9">
        <f>AM30/AL30*100</f>
        <v>-114.51510144078129</v>
      </c>
      <c r="AO30" s="9"/>
      <c r="AP30" s="9">
        <f>AP27-AP28-AP29</f>
        <v>-36377.539790000556</v>
      </c>
      <c r="AQ30" s="9">
        <f>AQ27-AQ28-AQ29</f>
        <v>-153331.80000000002</v>
      </c>
      <c r="AR30" s="9">
        <f>AP30-AQ30</f>
        <v>116954.26020999945</v>
      </c>
      <c r="AS30" s="9">
        <f>AR30/AQ30*100</f>
        <v>-76.275280281063317</v>
      </c>
      <c r="AT30" s="9">
        <f>AT27-AT28-AT29</f>
        <v>-1534.4851500000198</v>
      </c>
      <c r="AU30" s="9">
        <f>AU27-AU28-AU29</f>
        <v>-126.31000000001941</v>
      </c>
      <c r="AV30" s="9">
        <f>AT30-AU30</f>
        <v>-1408.1751500000003</v>
      </c>
      <c r="AW30" s="9">
        <f>AV30/AU30*100</f>
        <v>1114.8564246692927</v>
      </c>
      <c r="AX30" s="9"/>
      <c r="AY30" s="9">
        <f>AY27-AY28-AY29</f>
        <v>10205.832130000606</v>
      </c>
      <c r="AZ30" s="9">
        <f>AZ27-AZ28-AZ29</f>
        <v>-333636.85999999882</v>
      </c>
      <c r="BA30" s="9">
        <f>AY30-AZ30</f>
        <v>343842.6921299994</v>
      </c>
      <c r="BB30" s="9">
        <f>BA30/AZ30*100</f>
        <v>-103.05896420737224</v>
      </c>
      <c r="BC30" s="11"/>
      <c r="BD30" s="11"/>
    </row>
    <row r="31" spans="1:56" ht="15.75" customHeight="1" x14ac:dyDescent="0.25">
      <c r="A31" s="13" t="s">
        <v>28</v>
      </c>
      <c r="B31" s="9">
        <f>ROUND((B30/B22*100),0)</f>
        <v>-1</v>
      </c>
      <c r="C31" s="9">
        <f>ROUND((C30/C22*100),0)</f>
        <v>-2</v>
      </c>
      <c r="D31" s="9"/>
      <c r="E31" s="9">
        <f>B31-C31</f>
        <v>1</v>
      </c>
      <c r="F31" s="9"/>
      <c r="G31" s="9">
        <f>ROUND((G30/G22*100),0)</f>
        <v>-1</v>
      </c>
      <c r="H31" s="9">
        <f>ROUND((H30/H22*100),0)</f>
        <v>-9</v>
      </c>
      <c r="I31" s="9"/>
      <c r="J31" s="9">
        <f>G31-H31</f>
        <v>8</v>
      </c>
      <c r="K31" s="9"/>
      <c r="L31" s="9">
        <f>ROUND((L30/L22*100),0)</f>
        <v>-7</v>
      </c>
      <c r="M31" s="9">
        <f>ROUND((M30/M22*100),0)</f>
        <v>-1</v>
      </c>
      <c r="N31" s="9"/>
      <c r="O31" s="9">
        <f>L31-M31</f>
        <v>-6</v>
      </c>
      <c r="P31" s="9"/>
      <c r="Q31" s="9">
        <f>ROUND((Q30/Q22*100),0)</f>
        <v>3</v>
      </c>
      <c r="R31" s="9">
        <f>ROUND((R30/R22*100),0)</f>
        <v>1</v>
      </c>
      <c r="S31" s="9"/>
      <c r="T31" s="9">
        <f>Q31-R31</f>
        <v>2</v>
      </c>
      <c r="U31" s="9"/>
      <c r="V31" s="9">
        <f>ROUND((V30/V22*100),0)</f>
        <v>2</v>
      </c>
      <c r="W31" s="9">
        <f>ROUND((W30/W22*100),0)</f>
        <v>1</v>
      </c>
      <c r="X31" s="9"/>
      <c r="Y31" s="9">
        <f>V31-W31</f>
        <v>1</v>
      </c>
      <c r="Z31" s="9"/>
      <c r="AA31" s="9">
        <f>ROUND((AA30/AA22*100),0)</f>
        <v>3</v>
      </c>
      <c r="AB31" s="9">
        <f>ROUND((AB30/AB22*100),0)</f>
        <v>-7</v>
      </c>
      <c r="AC31" s="9"/>
      <c r="AD31" s="9">
        <f>AA31-AB31</f>
        <v>10</v>
      </c>
      <c r="AE31" s="9"/>
      <c r="AF31" s="9">
        <f>ROUND((AF30/AF22*100),0)</f>
        <v>-2</v>
      </c>
      <c r="AG31" s="9">
        <f>ROUND((AG30/AG22*100),0)</f>
        <v>3</v>
      </c>
      <c r="AH31" s="9"/>
      <c r="AI31" s="9">
        <f>AF31-AG31</f>
        <v>-5</v>
      </c>
      <c r="AJ31" s="9"/>
      <c r="AK31" s="9">
        <f>ROUND((AK30/AK22*100),0)</f>
        <v>2</v>
      </c>
      <c r="AL31" s="9">
        <f>ROUND((AL30/AL22*100),0)</f>
        <v>-18</v>
      </c>
      <c r="AM31" s="9"/>
      <c r="AN31" s="9">
        <f>AK31-AL31</f>
        <v>20</v>
      </c>
      <c r="AO31" s="9"/>
      <c r="AP31" s="9">
        <f>ROUND((AP30/AP22*100),0)</f>
        <v>-2</v>
      </c>
      <c r="AQ31" s="9">
        <f>ROUND((AQ30/AQ22*100),0)</f>
        <v>-9</v>
      </c>
      <c r="AR31" s="9"/>
      <c r="AS31" s="9">
        <f>AP31-AQ31</f>
        <v>7</v>
      </c>
      <c r="AT31" s="9">
        <f>ROUND((AT30/AT22*100),0)</f>
        <v>-1</v>
      </c>
      <c r="AU31" s="9">
        <f>ROUND((AU30/AU22*100),0)</f>
        <v>0</v>
      </c>
      <c r="AV31" s="9"/>
      <c r="AW31" s="9">
        <f>AT31-AU31</f>
        <v>-1</v>
      </c>
      <c r="AX31" s="9"/>
      <c r="AY31" s="9">
        <f>ROUND((AY30/AY22*100),0)</f>
        <v>0</v>
      </c>
      <c r="AZ31" s="9">
        <f>ROUND((AZ30/AZ22*100),0)</f>
        <v>-4</v>
      </c>
      <c r="BA31" s="9"/>
      <c r="BB31" s="9">
        <f>AY31-AZ31</f>
        <v>4</v>
      </c>
      <c r="BC31" s="11"/>
      <c r="BD31" s="11"/>
    </row>
    <row r="32" spans="1:56" ht="15.75" customHeight="1" x14ac:dyDescent="0.25">
      <c r="A32" s="13" t="s">
        <v>35</v>
      </c>
      <c r="B32" s="9">
        <v>0</v>
      </c>
      <c r="C32" s="9">
        <v>0</v>
      </c>
      <c r="D32" s="9">
        <f>B32-C32</f>
        <v>0</v>
      </c>
      <c r="E32" s="9"/>
      <c r="F32" s="9"/>
      <c r="G32" s="9">
        <v>8671.3380799999995</v>
      </c>
      <c r="H32" s="9">
        <v>6022.18</v>
      </c>
      <c r="I32" s="9">
        <f>G32-H32</f>
        <v>2649.1580799999992</v>
      </c>
      <c r="J32" s="9">
        <f>I32/H32*100</f>
        <v>43.990018232600143</v>
      </c>
      <c r="K32" s="9"/>
      <c r="L32" s="9">
        <v>0</v>
      </c>
      <c r="M32" s="9">
        <v>-61090.426549999996</v>
      </c>
      <c r="N32" s="9">
        <f>L32-M32</f>
        <v>61090.426549999996</v>
      </c>
      <c r="O32" s="9">
        <f>N32/M32*100</f>
        <v>-100</v>
      </c>
      <c r="P32" s="9"/>
      <c r="Q32" s="9">
        <v>217.83229999999998</v>
      </c>
      <c r="R32" s="9">
        <v>605.07000000000005</v>
      </c>
      <c r="S32" s="9">
        <f>Q32-R32</f>
        <v>-387.23770000000007</v>
      </c>
      <c r="T32" s="9">
        <f>Q32-R32</f>
        <v>-387.23770000000007</v>
      </c>
      <c r="U32" s="9"/>
      <c r="V32" s="9">
        <v>0</v>
      </c>
      <c r="W32" s="9">
        <v>55</v>
      </c>
      <c r="X32" s="9">
        <f>V32-W32</f>
        <v>-55</v>
      </c>
      <c r="Y32" s="9">
        <f>X32/W32*100</f>
        <v>-100</v>
      </c>
      <c r="Z32" s="9"/>
      <c r="AA32" s="9">
        <v>5032.3808299999992</v>
      </c>
      <c r="AB32" s="9">
        <v>-52292.327699999994</v>
      </c>
      <c r="AC32" s="9">
        <f>AA32-AB32</f>
        <v>57324.708529999996</v>
      </c>
      <c r="AD32" s="9">
        <f>AC32/AB32*100</f>
        <v>-109.62355483364723</v>
      </c>
      <c r="AE32" s="9"/>
      <c r="AF32" s="9">
        <v>0</v>
      </c>
      <c r="AG32" s="9">
        <v>0</v>
      </c>
      <c r="AH32" s="9">
        <f>AF32-AG32</f>
        <v>0</v>
      </c>
      <c r="AI32" s="9"/>
      <c r="AJ32" s="9"/>
      <c r="AK32" s="9">
        <v>0</v>
      </c>
      <c r="AL32" s="9">
        <v>0</v>
      </c>
      <c r="AM32" s="9">
        <f>AK32-AL32</f>
        <v>0</v>
      </c>
      <c r="AN32" s="9"/>
      <c r="AO32" s="9"/>
      <c r="AP32" s="9">
        <v>0</v>
      </c>
      <c r="AQ32" s="9">
        <v>0</v>
      </c>
      <c r="AR32" s="9">
        <f>AP32-AQ32</f>
        <v>0</v>
      </c>
      <c r="AS32" s="9"/>
      <c r="AT32" s="9">
        <v>887.80212999999992</v>
      </c>
      <c r="AU32" s="9">
        <v>1025.42</v>
      </c>
      <c r="AV32" s="9">
        <f>AT32-AU32</f>
        <v>-137.61787000000015</v>
      </c>
      <c r="AW32" s="9">
        <f>AV32/AU32*100</f>
        <v>-13.42063447172867</v>
      </c>
      <c r="AX32" s="9"/>
      <c r="AY32" s="9">
        <f>+B32+G32+L32+AF32+Q32+V32+AA32+AT32+AK32+AP32</f>
        <v>14809.353339999998</v>
      </c>
      <c r="AZ32" s="9">
        <f>+C32+H32+M32+AG32+R32+W32+AB32+AU32+AL32+AQ32</f>
        <v>-105675.08425</v>
      </c>
      <c r="BA32" s="9">
        <f>AY32-AZ32</f>
        <v>120484.43759</v>
      </c>
      <c r="BB32" s="9">
        <f>BA32/AZ32*100</f>
        <v>-114.01404450737402</v>
      </c>
      <c r="BC32" s="11"/>
      <c r="BD32" s="11"/>
    </row>
    <row r="33" spans="1:56" s="12" customFormat="1" ht="15.75" customHeight="1" x14ac:dyDescent="0.25">
      <c r="A33" s="8" t="s">
        <v>36</v>
      </c>
      <c r="B33" s="9">
        <f>B30-B32</f>
        <v>-3083.1872699999722</v>
      </c>
      <c r="C33" s="9">
        <f>C30-C32</f>
        <v>-3631.4799999999882</v>
      </c>
      <c r="D33" s="9">
        <f>B33-C33</f>
        <v>548.29273000001604</v>
      </c>
      <c r="E33" s="9">
        <f>D33/C33*100</f>
        <v>-15.098327128333841</v>
      </c>
      <c r="F33" s="9"/>
      <c r="G33" s="9">
        <f>G30-G32</f>
        <v>-22818.835500000067</v>
      </c>
      <c r="H33" s="9">
        <f>H30-H32</f>
        <v>-77348.459999999963</v>
      </c>
      <c r="I33" s="9">
        <f>G33-H33</f>
        <v>54529.624499999896</v>
      </c>
      <c r="J33" s="9">
        <f>I33/H33*100</f>
        <v>-70.498655693985285</v>
      </c>
      <c r="K33" s="9"/>
      <c r="L33" s="9">
        <f>L30-L32</f>
        <v>-59821.583260000181</v>
      </c>
      <c r="M33" s="9">
        <f>M30-M32</f>
        <v>54570.376549999921</v>
      </c>
      <c r="N33" s="9">
        <f>L33-M33</f>
        <v>-114391.9598100001</v>
      </c>
      <c r="O33" s="9">
        <f>N33/M33*100</f>
        <v>-209.62281560433959</v>
      </c>
      <c r="P33" s="9"/>
      <c r="Q33" s="9">
        <f>Q30-Q32</f>
        <v>41527.679930000289</v>
      </c>
      <c r="R33" s="9">
        <f>R30-R32</f>
        <v>7388.0799999998908</v>
      </c>
      <c r="S33" s="9">
        <f>Q33-R33</f>
        <v>34139.599930000397</v>
      </c>
      <c r="T33" s="9">
        <f>S33/R33*100</f>
        <v>462.09028502670384</v>
      </c>
      <c r="U33" s="9"/>
      <c r="V33" s="9">
        <f>V30-V32</f>
        <v>41061.679289999469</v>
      </c>
      <c r="W33" s="9">
        <f>W30-W32</f>
        <v>9693.4499999997697</v>
      </c>
      <c r="X33" s="9">
        <f>V33-W33</f>
        <v>31368.229289999697</v>
      </c>
      <c r="Y33" s="9">
        <f>X33/W33*100</f>
        <v>323.60232208347333</v>
      </c>
      <c r="Z33" s="9"/>
      <c r="AA33" s="9">
        <f>AA30-AA32</f>
        <v>30063.26363999971</v>
      </c>
      <c r="AB33" s="9">
        <f>AB30-AB32</f>
        <v>1469.5776999998925</v>
      </c>
      <c r="AC33" s="9">
        <f>AA33-AB33</f>
        <v>28593.685939999817</v>
      </c>
      <c r="AD33" s="9">
        <f>AC33/AB33*100</f>
        <v>1945.7076641814795</v>
      </c>
      <c r="AE33" s="9"/>
      <c r="AF33" s="9">
        <f>AF30-AF32</f>
        <v>-2633.9972699999971</v>
      </c>
      <c r="AG33" s="9">
        <f>AG30-AG32</f>
        <v>2593.9000000000078</v>
      </c>
      <c r="AH33" s="9">
        <f>AF33-AG33</f>
        <v>-5227.8972700000049</v>
      </c>
      <c r="AI33" s="9">
        <f>AH33/AG33*100</f>
        <v>-201.54582944600753</v>
      </c>
      <c r="AJ33" s="9"/>
      <c r="AK33" s="9">
        <f>AK30-AK32</f>
        <v>9901.2863000001016</v>
      </c>
      <c r="AL33" s="9">
        <f>AL30-AL32</f>
        <v>-68213.69</v>
      </c>
      <c r="AM33" s="9">
        <f>AK33-AL33</f>
        <v>78114.976300000097</v>
      </c>
      <c r="AN33" s="9">
        <f>AM33/AL33*100</f>
        <v>-114.51510144078129</v>
      </c>
      <c r="AO33" s="9"/>
      <c r="AP33" s="9">
        <f>AP30-AP32</f>
        <v>-36377.539790000556</v>
      </c>
      <c r="AQ33" s="9">
        <f>AQ30-AQ32</f>
        <v>-153331.80000000002</v>
      </c>
      <c r="AR33" s="9">
        <f>AP33-AQ33</f>
        <v>116954.26020999945</v>
      </c>
      <c r="AS33" s="9">
        <f>AR33/AQ33*100</f>
        <v>-76.275280281063317</v>
      </c>
      <c r="AT33" s="9">
        <f>AT30-AT32</f>
        <v>-2422.2872800000196</v>
      </c>
      <c r="AU33" s="9">
        <f>AU30-AU32</f>
        <v>-1151.7300000000196</v>
      </c>
      <c r="AV33" s="9">
        <f>AT33-AU33</f>
        <v>-1270.55728</v>
      </c>
      <c r="AW33" s="9">
        <f>AV33/AU33*100</f>
        <v>110.31728616949965</v>
      </c>
      <c r="AX33" s="9"/>
      <c r="AY33" s="9">
        <f>AY30-AY32</f>
        <v>-4603.5212099993914</v>
      </c>
      <c r="AZ33" s="9">
        <f>AZ30-AZ32</f>
        <v>-227961.77574999881</v>
      </c>
      <c r="BA33" s="9">
        <f>AY33-AZ33</f>
        <v>223358.25453999941</v>
      </c>
      <c r="BB33" s="9">
        <f>BA33/AZ33*100</f>
        <v>-97.980573192653139</v>
      </c>
      <c r="BC33" s="11"/>
      <c r="BD33" s="11"/>
    </row>
    <row r="34" spans="1:56" ht="15.75" customHeight="1" x14ac:dyDescent="0.25">
      <c r="A34" s="13" t="s">
        <v>28</v>
      </c>
      <c r="B34" s="9">
        <f>ROUND((B33/B22*100),0)</f>
        <v>-1</v>
      </c>
      <c r="C34" s="9">
        <f>ROUND((C33/C22*100),0)</f>
        <v>-2</v>
      </c>
      <c r="D34" s="9"/>
      <c r="E34" s="9">
        <f>B34-C34</f>
        <v>1</v>
      </c>
      <c r="F34" s="9"/>
      <c r="G34" s="9">
        <f>ROUND((G33/G22*100),0)</f>
        <v>-2</v>
      </c>
      <c r="H34" s="9">
        <f>ROUND((H33/H22*100),0)</f>
        <v>-9</v>
      </c>
      <c r="I34" s="9"/>
      <c r="J34" s="9">
        <f>G34-H34</f>
        <v>7</v>
      </c>
      <c r="K34" s="9"/>
      <c r="L34" s="9">
        <f>ROUND((L33/L22*100),0)</f>
        <v>-7</v>
      </c>
      <c r="M34" s="9">
        <f>ROUND((M33/M22*100),0)</f>
        <v>10</v>
      </c>
      <c r="N34" s="9"/>
      <c r="O34" s="9">
        <f>L34-M34</f>
        <v>-17</v>
      </c>
      <c r="P34" s="9"/>
      <c r="Q34" s="9">
        <f>ROUND((Q33/Q22*100),0)</f>
        <v>3</v>
      </c>
      <c r="R34" s="9">
        <f>ROUND((R33/R22*100),0)</f>
        <v>1</v>
      </c>
      <c r="S34" s="9"/>
      <c r="T34" s="9">
        <f>Q34-R34</f>
        <v>2</v>
      </c>
      <c r="U34" s="9"/>
      <c r="V34" s="9">
        <f>ROUND((V33/V22*100),0)</f>
        <v>2</v>
      </c>
      <c r="W34" s="9">
        <f>ROUND((W33/W22*100),0)</f>
        <v>1</v>
      </c>
      <c r="X34" s="9"/>
      <c r="Y34" s="9">
        <f>V34-W34</f>
        <v>1</v>
      </c>
      <c r="Z34" s="9"/>
      <c r="AA34" s="9">
        <f>ROUND((AA33/AA22*100),0)</f>
        <v>3</v>
      </c>
      <c r="AB34" s="9">
        <f>ROUND((AB33/AB22*100),0)</f>
        <v>0</v>
      </c>
      <c r="AC34" s="9"/>
      <c r="AD34" s="9">
        <f>AA34-AB34</f>
        <v>3</v>
      </c>
      <c r="AE34" s="9"/>
      <c r="AF34" s="9">
        <f>ROUND((AF33/AF22*100),0)</f>
        <v>-2</v>
      </c>
      <c r="AG34" s="9">
        <f>ROUND((AG33/AG22*100),0)</f>
        <v>3</v>
      </c>
      <c r="AH34" s="9"/>
      <c r="AI34" s="9">
        <f>AF34-AG34</f>
        <v>-5</v>
      </c>
      <c r="AJ34" s="9"/>
      <c r="AK34" s="9">
        <f>ROUND((AK33/AK22*100),0)</f>
        <v>2</v>
      </c>
      <c r="AL34" s="9">
        <f>ROUND((AL33/AL22*100),0)</f>
        <v>-18</v>
      </c>
      <c r="AM34" s="9"/>
      <c r="AN34" s="9">
        <f>AK34-AL34</f>
        <v>20</v>
      </c>
      <c r="AO34" s="9"/>
      <c r="AP34" s="9">
        <f>ROUND((AP33/AP22*100),0)</f>
        <v>-2</v>
      </c>
      <c r="AQ34" s="9">
        <f>ROUND((AQ33/AQ22*100),0)</f>
        <v>-9</v>
      </c>
      <c r="AR34" s="9"/>
      <c r="AS34" s="9">
        <f>AP34-AQ34</f>
        <v>7</v>
      </c>
      <c r="AT34" s="9">
        <f>ROUND((AT33/AT22*100),0)</f>
        <v>-1</v>
      </c>
      <c r="AU34" s="9">
        <f>ROUND((AU33/AU22*100),0)</f>
        <v>-1</v>
      </c>
      <c r="AV34" s="9"/>
      <c r="AW34" s="9">
        <f>AT34-AU34</f>
        <v>0</v>
      </c>
      <c r="AX34" s="9"/>
      <c r="AY34" s="9">
        <f>ROUND((AY33/AY22*100),0)</f>
        <v>0</v>
      </c>
      <c r="AZ34" s="9">
        <f>ROUND((AZ33/AZ22*100),0)</f>
        <v>-3</v>
      </c>
      <c r="BA34" s="9"/>
      <c r="BB34" s="9">
        <f>AY34-AZ34</f>
        <v>3</v>
      </c>
      <c r="BC34" s="11"/>
      <c r="BD34" s="11"/>
    </row>
    <row r="35" spans="1:56" ht="12.75" customHeight="1" x14ac:dyDescent="0.25">
      <c r="A3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11"/>
      <c r="BD35" s="11"/>
    </row>
    <row r="36" spans="1:56" ht="15.6" x14ac:dyDescent="0.3">
      <c r="A36" s="1" t="s">
        <v>37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11"/>
      <c r="BD36" s="11"/>
    </row>
    <row r="37" spans="1:56" ht="9.9" customHeight="1" x14ac:dyDescent="0.25">
      <c r="A3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11"/>
      <c r="BD37" s="11"/>
    </row>
    <row r="38" spans="1:56" s="12" customFormat="1" x14ac:dyDescent="0.25">
      <c r="A38" s="8" t="s">
        <v>38</v>
      </c>
      <c r="B38" s="9">
        <v>53521.159590000003</v>
      </c>
      <c r="C38" s="9">
        <v>25285.46011</v>
      </c>
      <c r="D38" s="9">
        <f>B38-C38</f>
        <v>28235.699480000003</v>
      </c>
      <c r="E38" s="9">
        <f>D38/C38*100</f>
        <v>111.66773061342565</v>
      </c>
      <c r="F38" s="9"/>
      <c r="G38" s="9">
        <v>469609.86074999999</v>
      </c>
      <c r="H38" s="9">
        <v>496413.06316000002</v>
      </c>
      <c r="I38" s="9">
        <f>G38-H38</f>
        <v>-26803.202410000027</v>
      </c>
      <c r="J38" s="9">
        <f>I38/H38*100</f>
        <v>-5.3993749155954482</v>
      </c>
      <c r="K38" s="9"/>
      <c r="L38" s="9">
        <v>147528.45865000002</v>
      </c>
      <c r="M38" s="9">
        <v>245773.96025</v>
      </c>
      <c r="N38" s="9">
        <f>L38-M38</f>
        <v>-98245.501599999989</v>
      </c>
      <c r="O38" s="9">
        <f>N38/M38*100</f>
        <v>-39.973926245101467</v>
      </c>
      <c r="P38" s="9"/>
      <c r="Q38" s="9">
        <v>550901.00017000001</v>
      </c>
      <c r="R38" s="9">
        <v>402089.28519000002</v>
      </c>
      <c r="S38" s="9">
        <f>Q38-R38</f>
        <v>148811.71497999999</v>
      </c>
      <c r="T38" s="9">
        <f>S38/R38*100</f>
        <v>37.009619619603065</v>
      </c>
      <c r="U38" s="9"/>
      <c r="V38" s="9">
        <v>801205.3375599999</v>
      </c>
      <c r="W38" s="9">
        <v>576857.22960000008</v>
      </c>
      <c r="X38" s="9">
        <f>V38-W38</f>
        <v>224348.10795999982</v>
      </c>
      <c r="Y38" s="9">
        <f>X38/W38*100</f>
        <v>38.891444268725827</v>
      </c>
      <c r="Z38" s="9"/>
      <c r="AA38" s="9">
        <v>356570.53950999997</v>
      </c>
      <c r="AB38" s="9">
        <v>291826.09886000003</v>
      </c>
      <c r="AC38" s="9">
        <f>AA38-AB38</f>
        <v>64744.440649999946</v>
      </c>
      <c r="AD38" s="9">
        <f>AC38/AB38*100</f>
        <v>22.185966540662385</v>
      </c>
      <c r="AE38" s="9"/>
      <c r="AF38" s="9">
        <v>8194.8289800000002</v>
      </c>
      <c r="AG38" s="9">
        <v>16527.778050000001</v>
      </c>
      <c r="AH38" s="9">
        <f>AF38-AG38</f>
        <v>-8332.9490700000006</v>
      </c>
      <c r="AI38" s="9">
        <f>AH38/AG38*100</f>
        <v>-50.417842282193526</v>
      </c>
      <c r="AJ38" s="9"/>
      <c r="AK38" s="9">
        <v>28577.829140000002</v>
      </c>
      <c r="AL38" s="9">
        <v>21842.566850000003</v>
      </c>
      <c r="AM38" s="9">
        <f>AK38-AL38</f>
        <v>6735.2622899999988</v>
      </c>
      <c r="AN38" s="9">
        <f>AM38/AL38*100</f>
        <v>30.835488961774644</v>
      </c>
      <c r="AO38" s="9"/>
      <c r="AP38" s="9">
        <v>342917.47989999998</v>
      </c>
      <c r="AQ38" s="9">
        <v>501382.22395000001</v>
      </c>
      <c r="AR38" s="9">
        <f>AP38-AQ38</f>
        <v>-158464.74405000004</v>
      </c>
      <c r="AS38" s="9">
        <f>AR38/AQ38*100</f>
        <v>-31.605576839477823</v>
      </c>
      <c r="AT38" s="9">
        <v>35907.23848</v>
      </c>
      <c r="AU38" s="9">
        <v>35031.447999999997</v>
      </c>
      <c r="AV38" s="9">
        <f>AT38-AU38</f>
        <v>875.7904800000033</v>
      </c>
      <c r="AW38" s="9">
        <f>AV38/AU38*100</f>
        <v>2.5000122175937554</v>
      </c>
      <c r="AX38" s="9"/>
      <c r="AY38" s="9">
        <f t="shared" ref="AY38:AZ40" si="22">+B38+G38+L38+AF38+Q38+V38+AA38+AT38+AK38+AP38</f>
        <v>2794933.7327299998</v>
      </c>
      <c r="AZ38" s="9">
        <f t="shared" si="22"/>
        <v>2613029.1140200002</v>
      </c>
      <c r="BA38" s="9">
        <f>AY38-AZ38</f>
        <v>181904.6187099996</v>
      </c>
      <c r="BB38" s="9">
        <f>BA38/AZ38*100</f>
        <v>6.9614463051331814</v>
      </c>
      <c r="BC38" s="11"/>
      <c r="BD38" s="11"/>
    </row>
    <row r="39" spans="1:56" s="12" customFormat="1" x14ac:dyDescent="0.25">
      <c r="A39" s="8" t="s">
        <v>39</v>
      </c>
      <c r="B39" s="9">
        <v>278.29390000000001</v>
      </c>
      <c r="C39" s="9">
        <v>0</v>
      </c>
      <c r="D39" s="9">
        <f>B39-C39</f>
        <v>278.29390000000001</v>
      </c>
      <c r="E39" s="9"/>
      <c r="F39" s="9"/>
      <c r="G39" s="9">
        <v>28405.02087</v>
      </c>
      <c r="H39" s="9">
        <v>54958.756359999999</v>
      </c>
      <c r="I39" s="9">
        <f>G39-H39</f>
        <v>-26553.735489999999</v>
      </c>
      <c r="J39" s="9">
        <f>I39/H39*100</f>
        <v>-48.315750298393397</v>
      </c>
      <c r="K39" s="9"/>
      <c r="L39" s="9">
        <v>11.69609</v>
      </c>
      <c r="M39" s="9">
        <v>11.69609</v>
      </c>
      <c r="N39" s="9">
        <f>L39-M39</f>
        <v>0</v>
      </c>
      <c r="O39" s="9">
        <f>N39/M39*100</f>
        <v>0</v>
      </c>
      <c r="P39" s="9"/>
      <c r="Q39" s="9">
        <v>10041.610199999999</v>
      </c>
      <c r="R39" s="9">
        <v>10029.57365</v>
      </c>
      <c r="S39" s="9">
        <f>Q39-R39</f>
        <v>12.036549999998897</v>
      </c>
      <c r="T39" s="9">
        <f>S39/R39*100</f>
        <v>0.12001058489658628</v>
      </c>
      <c r="U39" s="9"/>
      <c r="V39" s="9">
        <v>0</v>
      </c>
      <c r="W39" s="9">
        <v>0</v>
      </c>
      <c r="X39" s="9">
        <f>V39-W39</f>
        <v>0</v>
      </c>
      <c r="Y39" s="9"/>
      <c r="Z39" s="9"/>
      <c r="AA39" s="9">
        <v>0</v>
      </c>
      <c r="AB39" s="9">
        <v>0</v>
      </c>
      <c r="AC39" s="9">
        <f>AA39-AB39</f>
        <v>0</v>
      </c>
      <c r="AD39" s="9"/>
      <c r="AE39" s="9"/>
      <c r="AF39" s="9">
        <v>0</v>
      </c>
      <c r="AG39" s="9">
        <v>0</v>
      </c>
      <c r="AH39" s="9">
        <f>AF39-AG39</f>
        <v>0</v>
      </c>
      <c r="AI39" s="9"/>
      <c r="AJ39" s="9"/>
      <c r="AK39" s="9">
        <v>0</v>
      </c>
      <c r="AL39" s="9">
        <v>0</v>
      </c>
      <c r="AM39" s="9">
        <f>AK39-AL39</f>
        <v>0</v>
      </c>
      <c r="AN39" s="9"/>
      <c r="AO39" s="9"/>
      <c r="AP39" s="9">
        <v>0</v>
      </c>
      <c r="AQ39" s="9">
        <v>0</v>
      </c>
      <c r="AR39" s="9">
        <f>AP39-AQ39</f>
        <v>0</v>
      </c>
      <c r="AS39" s="9"/>
      <c r="AT39" s="9">
        <v>0</v>
      </c>
      <c r="AU39" s="9">
        <v>0</v>
      </c>
      <c r="AV39" s="9">
        <f>AT39-AU39</f>
        <v>0</v>
      </c>
      <c r="AW39" s="9"/>
      <c r="AX39" s="9"/>
      <c r="AY39" s="9">
        <f t="shared" si="22"/>
        <v>38736.621060000005</v>
      </c>
      <c r="AZ39" s="9">
        <f t="shared" si="22"/>
        <v>65000.026099999995</v>
      </c>
      <c r="BA39" s="9">
        <f>AY39-AZ39</f>
        <v>-26263.405039999991</v>
      </c>
      <c r="BB39" s="9">
        <f>BA39/AZ39*100</f>
        <v>-40.405222298826111</v>
      </c>
      <c r="BC39" s="11"/>
      <c r="BD39" s="11"/>
    </row>
    <row r="40" spans="1:56" s="12" customFormat="1" x14ac:dyDescent="0.25">
      <c r="A40" s="8" t="s">
        <v>40</v>
      </c>
      <c r="B40" s="9">
        <v>8514.6960500000005</v>
      </c>
      <c r="C40" s="9">
        <v>7468.3838699999997</v>
      </c>
      <c r="D40" s="9">
        <f>B40-C40</f>
        <v>1046.3121800000008</v>
      </c>
      <c r="E40" s="9">
        <f>D40/C40*100</f>
        <v>14.009887523363215</v>
      </c>
      <c r="F40" s="9"/>
      <c r="G40" s="9">
        <v>15795.76093</v>
      </c>
      <c r="H40" s="9">
        <v>14503.93045</v>
      </c>
      <c r="I40" s="9">
        <f>G40-H40</f>
        <v>1291.8304800000005</v>
      </c>
      <c r="J40" s="9">
        <f>I40/H40*100</f>
        <v>8.9067614082498618</v>
      </c>
      <c r="K40" s="9"/>
      <c r="L40" s="9">
        <v>8883.4548400000003</v>
      </c>
      <c r="M40" s="9">
        <v>6774.6624299999994</v>
      </c>
      <c r="N40" s="9">
        <f>L40-M40</f>
        <v>2108.7924100000009</v>
      </c>
      <c r="O40" s="9">
        <f>N40/M40*100</f>
        <v>31.127638192889286</v>
      </c>
      <c r="P40" s="9"/>
      <c r="Q40" s="9">
        <v>30299.285489999998</v>
      </c>
      <c r="R40" s="9">
        <v>15828.864519999999</v>
      </c>
      <c r="S40" s="9">
        <f>Q40-R40</f>
        <v>14470.420969999999</v>
      </c>
      <c r="T40" s="9">
        <f>S40/R40*100</f>
        <v>91.417934316870372</v>
      </c>
      <c r="U40" s="9"/>
      <c r="V40" s="9">
        <v>379272.64701999997</v>
      </c>
      <c r="W40" s="9">
        <v>330037.90244999999</v>
      </c>
      <c r="X40" s="9">
        <f>V40-W40</f>
        <v>49234.744569999981</v>
      </c>
      <c r="Y40" s="9">
        <f>X40/W40*100</f>
        <v>14.917906156993265</v>
      </c>
      <c r="Z40" s="9"/>
      <c r="AA40" s="9">
        <v>60667.246380000004</v>
      </c>
      <c r="AB40" s="9">
        <v>73837.493870000006</v>
      </c>
      <c r="AC40" s="9">
        <f>AA40-AB40</f>
        <v>-13170.247490000002</v>
      </c>
      <c r="AD40" s="9">
        <f>AC40/AB40*100</f>
        <v>-17.836801873568248</v>
      </c>
      <c r="AE40" s="9"/>
      <c r="AF40" s="9">
        <v>1677.2087300000001</v>
      </c>
      <c r="AG40" s="9">
        <v>1169.8532600000001</v>
      </c>
      <c r="AH40" s="9">
        <f>AF40-AG40</f>
        <v>507.35546999999997</v>
      </c>
      <c r="AI40" s="9">
        <f>AH40/AG40*100</f>
        <v>43.36915469210215</v>
      </c>
      <c r="AJ40" s="9"/>
      <c r="AK40" s="9">
        <v>4822.5360899999996</v>
      </c>
      <c r="AL40" s="9">
        <v>1418.9443100000001</v>
      </c>
      <c r="AM40" s="9">
        <f>AK40-AL40</f>
        <v>3403.5917799999997</v>
      </c>
      <c r="AN40" s="9">
        <f>AM40/AL40*100</f>
        <v>239.86789023453636</v>
      </c>
      <c r="AO40" s="9"/>
      <c r="AP40" s="9">
        <v>244757.45692</v>
      </c>
      <c r="AQ40" s="9">
        <v>217810.28403000001</v>
      </c>
      <c r="AR40" s="9">
        <f>AP40-AQ40</f>
        <v>26947.172889999987</v>
      </c>
      <c r="AS40" s="9">
        <f>AR40/AQ40*100</f>
        <v>12.371855172039732</v>
      </c>
      <c r="AT40" s="9">
        <v>8294.1892699999989</v>
      </c>
      <c r="AU40" s="9">
        <v>5257.3398899999993</v>
      </c>
      <c r="AV40" s="9">
        <f>AT40-AU40</f>
        <v>3036.8493799999997</v>
      </c>
      <c r="AW40" s="9">
        <f>AV40/AU40*100</f>
        <v>57.763991743740959</v>
      </c>
      <c r="AX40" s="9"/>
      <c r="AY40" s="9">
        <f t="shared" si="22"/>
        <v>762984.48171999992</v>
      </c>
      <c r="AZ40" s="9">
        <f t="shared" si="22"/>
        <v>674107.65908000001</v>
      </c>
      <c r="BA40" s="9">
        <f>AY40-AZ40</f>
        <v>88876.822639999911</v>
      </c>
      <c r="BB40" s="9">
        <f>BA40/AZ40*100</f>
        <v>13.184366242225476</v>
      </c>
      <c r="BC40" s="11"/>
      <c r="BD40" s="11"/>
    </row>
    <row r="41" spans="1:56" s="12" customFormat="1" x14ac:dyDescent="0.25">
      <c r="A41" s="8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11"/>
      <c r="BD41" s="11"/>
    </row>
    <row r="42" spans="1:56" s="12" customFormat="1" ht="15" hidden="1" customHeight="1" x14ac:dyDescent="0.25">
      <c r="A42" s="8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 t="e">
        <v>#REF!</v>
      </c>
      <c r="AZ42" s="9" t="e">
        <v>#REF!</v>
      </c>
      <c r="BA42" s="9"/>
      <c r="BB42" s="9"/>
    </row>
    <row r="43" spans="1:56" s="12" customFormat="1" ht="15" hidden="1" customHeight="1" x14ac:dyDescent="0.25">
      <c r="A43" s="8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6" s="12" customFormat="1" ht="15" hidden="1" customHeight="1" x14ac:dyDescent="0.25">
      <c r="A44" s="8" t="s">
        <v>44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6" s="12" customFormat="1" ht="15" hidden="1" customHeight="1" x14ac:dyDescent="0.25">
      <c r="A45" s="8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6" s="12" customFormat="1" ht="15" hidden="1" customHeight="1" x14ac:dyDescent="0.25">
      <c r="A46" s="8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6" s="12" customFormat="1" x14ac:dyDescent="0.25">
      <c r="A47" s="8" t="s">
        <v>47</v>
      </c>
      <c r="B47" s="9">
        <v>30664.10626</v>
      </c>
      <c r="C47" s="9">
        <v>34821.217479999999</v>
      </c>
      <c r="D47" s="9">
        <f>B47-C47</f>
        <v>-4157.1112199999989</v>
      </c>
      <c r="E47" s="9">
        <f>D47/C47*100</f>
        <v>-11.938443055265623</v>
      </c>
      <c r="F47" s="9"/>
      <c r="G47" s="9">
        <v>317663.9743</v>
      </c>
      <c r="H47" s="9">
        <v>290503.95358999999</v>
      </c>
      <c r="I47" s="9">
        <f>G47-H47</f>
        <v>27160.020710000012</v>
      </c>
      <c r="J47" s="9">
        <f>I47/H47*100</f>
        <v>9.3492774794838258</v>
      </c>
      <c r="K47" s="9"/>
      <c r="L47" s="9">
        <v>188051.17069</v>
      </c>
      <c r="M47" s="9">
        <v>132048.20262</v>
      </c>
      <c r="N47" s="9">
        <f>L47-M47</f>
        <v>56002.968070000003</v>
      </c>
      <c r="O47" s="9">
        <f>N47/M47*100</f>
        <v>42.411003678074906</v>
      </c>
      <c r="P47" s="9"/>
      <c r="Q47" s="9">
        <v>271853.52515</v>
      </c>
      <c r="R47" s="9">
        <v>246475.57785</v>
      </c>
      <c r="S47" s="9">
        <f>Q47-R47</f>
        <v>25377.9473</v>
      </c>
      <c r="T47" s="9">
        <f>S47/R47*100</f>
        <v>10.296333422309491</v>
      </c>
      <c r="U47" s="9"/>
      <c r="V47" s="9">
        <v>375069.41764</v>
      </c>
      <c r="W47" s="9">
        <v>484846.74924000003</v>
      </c>
      <c r="X47" s="9">
        <f>V47-W47</f>
        <v>-109777.33160000003</v>
      </c>
      <c r="Y47" s="9">
        <f>X47/W47*100</f>
        <v>-22.641655692665076</v>
      </c>
      <c r="Z47" s="9"/>
      <c r="AA47" s="9">
        <v>176964.17616</v>
      </c>
      <c r="AB47" s="9">
        <v>137216.72550999999</v>
      </c>
      <c r="AC47" s="9">
        <f>AA47-AB47</f>
        <v>39747.450650000013</v>
      </c>
      <c r="AD47" s="9">
        <f>AC47/AB47*100</f>
        <v>28.966913838140908</v>
      </c>
      <c r="AE47" s="9"/>
      <c r="AF47" s="9">
        <v>25405.120190000001</v>
      </c>
      <c r="AG47" s="9">
        <v>21677.060530000002</v>
      </c>
      <c r="AH47" s="9">
        <f>AF47-AG47</f>
        <v>3728.059659999999</v>
      </c>
      <c r="AI47" s="9">
        <f>AH47/AG47*100</f>
        <v>17.198178945159771</v>
      </c>
      <c r="AJ47" s="9"/>
      <c r="AK47" s="9">
        <v>154613.65414</v>
      </c>
      <c r="AL47" s="9">
        <v>145172.13178</v>
      </c>
      <c r="AM47" s="9">
        <f>AK47-AL47</f>
        <v>9441.5223600000027</v>
      </c>
      <c r="AN47" s="9">
        <f>AM47/AL47*100</f>
        <v>6.5036741172252581</v>
      </c>
      <c r="AO47" s="9"/>
      <c r="AP47" s="9">
        <v>485335.53912999999</v>
      </c>
      <c r="AQ47" s="9">
        <v>466141.73462</v>
      </c>
      <c r="AR47" s="9">
        <f>AP47-AQ47</f>
        <v>19193.804509999987</v>
      </c>
      <c r="AS47" s="9">
        <f>AR47/AQ47*100</f>
        <v>4.1175897982288223</v>
      </c>
      <c r="AT47" s="9">
        <v>37054.333070000001</v>
      </c>
      <c r="AU47" s="9">
        <v>35031.447999999997</v>
      </c>
      <c r="AV47" s="9">
        <f>AT47-AU47</f>
        <v>2022.8850700000039</v>
      </c>
      <c r="AW47" s="9">
        <f>AV47/AU47*100</f>
        <v>5.7744831729479298</v>
      </c>
      <c r="AX47" s="9"/>
      <c r="AY47" s="9">
        <f>+B47+G47+L47+AF47+Q47+V47+AA47+AT47+AK47+AP47</f>
        <v>2062675.01673</v>
      </c>
      <c r="AZ47" s="9">
        <f>+C47+H47+M47+AG47+R47+W47+AB47+AU47+AL47+AQ47</f>
        <v>1993934.80122</v>
      </c>
      <c r="BA47" s="9">
        <f>AY47-AZ47</f>
        <v>68740.215510000009</v>
      </c>
      <c r="BB47" s="9">
        <f>BA47/AZ47*100</f>
        <v>3.4474655574465585</v>
      </c>
      <c r="BC47" s="11"/>
      <c r="BD47" s="11"/>
    </row>
    <row r="48" spans="1:56" x14ac:dyDescent="0.25">
      <c r="A48" s="13" t="s">
        <v>48</v>
      </c>
      <c r="B48" s="10">
        <f>B47/(B14/6)</f>
        <v>0.64145544581020442</v>
      </c>
      <c r="C48" s="10">
        <f>C47/(C14/6)</f>
        <v>0.84564880646138596</v>
      </c>
      <c r="D48" s="10">
        <f>B48-C48</f>
        <v>-0.20419336065118154</v>
      </c>
      <c r="E48" s="9">
        <f>D48/C48*100</f>
        <v>-24.146354738632915</v>
      </c>
      <c r="F48" s="10"/>
      <c r="G48" s="10">
        <f>G47/(G14/6)</f>
        <v>1.1495459712787726</v>
      </c>
      <c r="H48" s="10">
        <f>H47/(H14/6)</f>
        <v>1.8585467698528877</v>
      </c>
      <c r="I48" s="10">
        <f>G48-H48</f>
        <v>-0.70900079857411513</v>
      </c>
      <c r="J48" s="9">
        <f>I48/H48*100</f>
        <v>-38.14812788543577</v>
      </c>
      <c r="K48" s="10"/>
      <c r="L48" s="10">
        <f>L47/(L14/6)</f>
        <v>1.2252270453652592</v>
      </c>
      <c r="M48" s="10">
        <f>M47/(M14/6)</f>
        <v>1.3217663424961255</v>
      </c>
      <c r="N48" s="10">
        <f>L48-M48</f>
        <v>-9.6539297130866286E-2</v>
      </c>
      <c r="O48" s="9">
        <f>N48/M48*100</f>
        <v>-7.3038096089323945</v>
      </c>
      <c r="P48" s="10"/>
      <c r="Q48" s="10">
        <f>Q47/(Q14/6)</f>
        <v>1.1029884614100705</v>
      </c>
      <c r="R48" s="10">
        <f>R47/(R14/6)</f>
        <v>1.171519631243543</v>
      </c>
      <c r="S48" s="10">
        <f>Q48-R48</f>
        <v>-6.8531169833472516E-2</v>
      </c>
      <c r="T48" s="9">
        <f>S48/R48*100</f>
        <v>-5.8497670893255238</v>
      </c>
      <c r="U48" s="10"/>
      <c r="V48" s="10">
        <f>V47/(V14/6)</f>
        <v>1.048618221379366</v>
      </c>
      <c r="W48" s="10">
        <f>W47/(W14/6)</f>
        <v>1.4501938138328092</v>
      </c>
      <c r="X48" s="10">
        <f>V48-W48</f>
        <v>-0.40157559245344321</v>
      </c>
      <c r="Y48" s="9">
        <f>X48/W48*100</f>
        <v>-27.691167113180111</v>
      </c>
      <c r="Z48" s="10"/>
      <c r="AA48" s="10">
        <f>AA47/(AA14/6)</f>
        <v>0.84871926721420632</v>
      </c>
      <c r="AB48" s="10">
        <f>AB47/(AB14/6)</f>
        <v>0.99930496938138413</v>
      </c>
      <c r="AC48" s="10">
        <f>AA48-AB48</f>
        <v>-0.15058570216717782</v>
      </c>
      <c r="AD48" s="9">
        <f>AC48/AB48*100</f>
        <v>-15.069043663457144</v>
      </c>
      <c r="AE48" s="10"/>
      <c r="AF48" s="10">
        <f>AF47/(AF14/6)</f>
        <v>1.1330070500453728</v>
      </c>
      <c r="AG48" s="10">
        <f>AG47/(AG14/6)</f>
        <v>1.1537540829298685</v>
      </c>
      <c r="AH48" s="10">
        <f>AF48-AG48</f>
        <v>-2.0747032884495642E-2</v>
      </c>
      <c r="AI48" s="9">
        <f>AH48/AG48*100</f>
        <v>-1.7982196718914458</v>
      </c>
      <c r="AJ48" s="10"/>
      <c r="AK48" s="10">
        <f>AK47/(AK14/6)</f>
        <v>1.3747104883490049</v>
      </c>
      <c r="AL48" s="10">
        <f>AL47/(AL14/6)</f>
        <v>2.0618445103468148</v>
      </c>
      <c r="AM48" s="10">
        <f>AK48-AL48</f>
        <v>-0.68713402199780993</v>
      </c>
      <c r="AN48" s="9">
        <f>AM48/AL48*100</f>
        <v>-33.32618044423873</v>
      </c>
      <c r="AO48" s="10"/>
      <c r="AP48" s="10">
        <f>AP47/(AP14/6)</f>
        <v>1.2655898925699027</v>
      </c>
      <c r="AQ48" s="10">
        <f>AQ47/(AQ14/6)</f>
        <v>1.5553676303955222</v>
      </c>
      <c r="AR48" s="10">
        <f>AP48-AQ48</f>
        <v>-0.28977773782561944</v>
      </c>
      <c r="AS48" s="9">
        <f>AR48/AQ48*100</f>
        <v>-18.630819631493193</v>
      </c>
      <c r="AT48" s="10">
        <f>AT47/(AT14/6)</f>
        <v>1.0807829744160675</v>
      </c>
      <c r="AU48" s="10">
        <f>AU47/(AU14/6)</f>
        <v>1.2919804082939279</v>
      </c>
      <c r="AV48" s="10">
        <f>AT48-AU48</f>
        <v>-0.21119743387786039</v>
      </c>
      <c r="AW48" s="9">
        <f>AV48/AU48*100</f>
        <v>-16.346798490292013</v>
      </c>
      <c r="AX48" s="10"/>
      <c r="AY48" s="10">
        <f>AY47/(AY14/6)</f>
        <v>1.1192274682405454</v>
      </c>
      <c r="AZ48" s="10">
        <f>AZ47/(AZ14/6)</f>
        <v>1.4289020525795724</v>
      </c>
      <c r="BA48" s="10">
        <f>AY48-AZ48</f>
        <v>-0.30967458433902695</v>
      </c>
      <c r="BB48" s="9">
        <f>BA48/AZ48*100</f>
        <v>-21.672205157797677</v>
      </c>
      <c r="BC48" s="22"/>
      <c r="BD48" s="11"/>
    </row>
    <row r="49" spans="1:56" x14ac:dyDescent="0.25">
      <c r="A49" s="13" t="s">
        <v>49</v>
      </c>
      <c r="B49" s="24" t="s">
        <v>29</v>
      </c>
      <c r="C49" s="24" t="s">
        <v>29</v>
      </c>
      <c r="D49" s="9"/>
      <c r="E49" s="9"/>
      <c r="F49" s="9"/>
      <c r="G49" s="24" t="s">
        <v>29</v>
      </c>
      <c r="H49" s="24" t="s">
        <v>29</v>
      </c>
      <c r="I49" s="9"/>
      <c r="J49" s="9"/>
      <c r="K49" s="9"/>
      <c r="L49" s="24" t="s">
        <v>29</v>
      </c>
      <c r="M49" s="24" t="s">
        <v>29</v>
      </c>
      <c r="N49" s="9"/>
      <c r="O49" s="9"/>
      <c r="P49" s="9"/>
      <c r="Q49" s="24" t="s">
        <v>50</v>
      </c>
      <c r="R49" s="24" t="s">
        <v>50</v>
      </c>
      <c r="S49" s="9"/>
      <c r="T49" s="9"/>
      <c r="U49" s="9"/>
      <c r="V49" s="24" t="s">
        <v>29</v>
      </c>
      <c r="W49" s="24" t="s">
        <v>29</v>
      </c>
      <c r="X49" s="9"/>
      <c r="Y49" s="9"/>
      <c r="Z49" s="9"/>
      <c r="AA49" s="24" t="s">
        <v>29</v>
      </c>
      <c r="AB49" s="24" t="s">
        <v>29</v>
      </c>
      <c r="AC49" s="9"/>
      <c r="AD49" s="9"/>
      <c r="AE49" s="9"/>
      <c r="AF49" s="24" t="s">
        <v>29</v>
      </c>
      <c r="AG49" s="24" t="s">
        <v>29</v>
      </c>
      <c r="AH49" s="9"/>
      <c r="AI49" s="9"/>
      <c r="AJ49" s="9"/>
      <c r="AK49" s="24" t="s">
        <v>29</v>
      </c>
      <c r="AL49" s="24" t="s">
        <v>29</v>
      </c>
      <c r="AM49" s="9"/>
      <c r="AN49" s="9"/>
      <c r="AO49" s="9"/>
      <c r="AP49" s="9"/>
      <c r="AQ49" s="9"/>
      <c r="AR49" s="9"/>
      <c r="AS49" s="9"/>
      <c r="AT49" s="24" t="s">
        <v>29</v>
      </c>
      <c r="AU49" s="24" t="s">
        <v>29</v>
      </c>
      <c r="AV49" s="9"/>
      <c r="AW49" s="9"/>
      <c r="AX49" s="9"/>
      <c r="AY49" s="9"/>
      <c r="AZ49" s="9"/>
      <c r="BA49" s="9"/>
      <c r="BB49" s="9"/>
      <c r="BC49" s="11"/>
      <c r="BD49" s="11"/>
    </row>
    <row r="50" spans="1:56" x14ac:dyDescent="0.25">
      <c r="A50" s="13" t="s">
        <v>47</v>
      </c>
      <c r="B50" s="9">
        <v>0</v>
      </c>
      <c r="C50" s="9">
        <v>0</v>
      </c>
      <c r="D50" s="9">
        <f>B50-C50</f>
        <v>0</v>
      </c>
      <c r="E50" s="9"/>
      <c r="F50" s="9"/>
      <c r="G50" s="9">
        <v>233581.74827000001</v>
      </c>
      <c r="H50" s="9">
        <v>224324.4578</v>
      </c>
      <c r="I50" s="9">
        <f>G50-H50</f>
        <v>9257.2904700000072</v>
      </c>
      <c r="J50" s="9">
        <f>I50/H50*100</f>
        <v>4.1267414889969292</v>
      </c>
      <c r="K50" s="9"/>
      <c r="L50" s="9">
        <v>141262.23047000001</v>
      </c>
      <c r="M50" s="9">
        <v>112544.899</v>
      </c>
      <c r="N50" s="9">
        <f>L50-M50</f>
        <v>28717.331470000005</v>
      </c>
      <c r="O50" s="9">
        <f>N50/M50*100</f>
        <v>25.516333236924403</v>
      </c>
      <c r="P50" s="9"/>
      <c r="Q50" s="9">
        <v>159543.98586000002</v>
      </c>
      <c r="R50" s="9">
        <v>160824.45298</v>
      </c>
      <c r="S50" s="9">
        <f>Q50-R50</f>
        <v>-1280.4671199999866</v>
      </c>
      <c r="T50" s="9">
        <f>S50/R50*100</f>
        <v>-0.79618932088593786</v>
      </c>
      <c r="U50" s="9"/>
      <c r="V50" s="9">
        <v>261331.97075000001</v>
      </c>
      <c r="W50" s="9">
        <v>339356.66142000002</v>
      </c>
      <c r="X50" s="9">
        <f>V50-W50</f>
        <v>-78024.690670000011</v>
      </c>
      <c r="Y50" s="9">
        <f>X50/W50*100</f>
        <v>-22.991943150169622</v>
      </c>
      <c r="Z50" s="9"/>
      <c r="AA50" s="9">
        <v>145454.71899000002</v>
      </c>
      <c r="AB50" s="9">
        <v>163706.10673</v>
      </c>
      <c r="AC50" s="9">
        <f>AA50-AB50</f>
        <v>-18251.387739999976</v>
      </c>
      <c r="AD50" s="9">
        <f>AC50/AB50*100</f>
        <v>-11.148874104068662</v>
      </c>
      <c r="AE50" s="9"/>
      <c r="AF50" s="9">
        <v>20838.392030000003</v>
      </c>
      <c r="AG50" s="9">
        <v>17272.194</v>
      </c>
      <c r="AH50" s="9">
        <f>AF50-AG50</f>
        <v>3566.1980300000032</v>
      </c>
      <c r="AI50" s="9">
        <f>AH50/AG50*100</f>
        <v>20.647047097780415</v>
      </c>
      <c r="AJ50" s="9"/>
      <c r="AK50" s="9">
        <v>78868.516050000006</v>
      </c>
      <c r="AL50" s="9">
        <v>86603.219260000013</v>
      </c>
      <c r="AM50" s="9">
        <f>AK50-AL50</f>
        <v>-7734.7032100000069</v>
      </c>
      <c r="AN50" s="9">
        <f>AM50/AL50*100</f>
        <v>-8.931195948708206</v>
      </c>
      <c r="AO50" s="9"/>
      <c r="AP50" s="9">
        <v>323407.57953999995</v>
      </c>
      <c r="AQ50" s="9">
        <v>319739.91758000001</v>
      </c>
      <c r="AR50" s="9">
        <f>AP50-AQ50</f>
        <v>3667.6619599999394</v>
      </c>
      <c r="AS50" s="9">
        <f>AR50/AQ50*100</f>
        <v>1.1470766577283169</v>
      </c>
      <c r="AT50" s="9">
        <v>28762.81</v>
      </c>
      <c r="AU50" s="9">
        <v>22914.942579999999</v>
      </c>
      <c r="AV50" s="9">
        <f>AT50-AU50</f>
        <v>5847.8674200000023</v>
      </c>
      <c r="AW50" s="9">
        <f>AV50/AU50*100</f>
        <v>25.519886858036379</v>
      </c>
      <c r="AX50" s="9"/>
      <c r="AY50" s="9">
        <f>+B50+G50+L50+AF50+Q50+V50+AA50+AT50+AK50+AP50</f>
        <v>1393051.9519600002</v>
      </c>
      <c r="AZ50" s="9">
        <f>+C50+H50+M50+AG50+R50+W50+AB50+AU50+AL50+AQ50</f>
        <v>1447286.8513500001</v>
      </c>
      <c r="BA50" s="9">
        <f>AY50-AZ50</f>
        <v>-54234.899389999919</v>
      </c>
      <c r="BB50" s="9">
        <f>BA50/AZ50*100</f>
        <v>-3.7473496936291997</v>
      </c>
      <c r="BC50" s="11"/>
      <c r="BD50" s="11"/>
    </row>
    <row r="51" spans="1:56" s="12" customFormat="1" x14ac:dyDescent="0.25">
      <c r="A51" s="8" t="s">
        <v>51</v>
      </c>
      <c r="B51" s="10">
        <f>B50/(B23/6)</f>
        <v>0</v>
      </c>
      <c r="C51" s="10">
        <f>C50/(C23/6)</f>
        <v>0</v>
      </c>
      <c r="D51" s="10">
        <f>B51-C51</f>
        <v>0</v>
      </c>
      <c r="E51" s="9"/>
      <c r="F51" s="10"/>
      <c r="G51" s="10">
        <f>G50/(G23/6)</f>
        <v>1.0852005434896288</v>
      </c>
      <c r="H51" s="10">
        <f>H50/(H23/6)</f>
        <v>1.8416373668721266</v>
      </c>
      <c r="I51" s="10">
        <f>G51-H51</f>
        <v>-0.75643682338249785</v>
      </c>
      <c r="J51" s="9">
        <f>I51/H51*100</f>
        <v>-41.074146136991409</v>
      </c>
      <c r="K51" s="10"/>
      <c r="L51" s="10">
        <f>L50/(L23/6)</f>
        <v>1.1534430325906579</v>
      </c>
      <c r="M51" s="10">
        <f>M50/(M23/6)</f>
        <v>1.5845012702278569</v>
      </c>
      <c r="N51" s="10">
        <f>L51-M51</f>
        <v>-0.43105823763719897</v>
      </c>
      <c r="O51" s="9">
        <f>N51/M51*100</f>
        <v>-27.204663431744123</v>
      </c>
      <c r="P51" s="10"/>
      <c r="Q51" s="10">
        <f>Q50/(Q23/6)</f>
        <v>0.85955951115311369</v>
      </c>
      <c r="R51" s="10">
        <f>R50/(R23/6)</f>
        <v>1.0618930510107447</v>
      </c>
      <c r="S51" s="10">
        <f>Q51-R51</f>
        <v>-0.20233353985763103</v>
      </c>
      <c r="T51" s="9">
        <f>S51/R51*100</f>
        <v>-19.054041239373714</v>
      </c>
      <c r="U51" s="10"/>
      <c r="V51" s="10">
        <f>V50/(V23/6)</f>
        <v>0.96485423925749092</v>
      </c>
      <c r="W51" s="10">
        <f>W50/(W23/6)</f>
        <v>1.2822777413731519</v>
      </c>
      <c r="X51" s="10">
        <f>V51-W51</f>
        <v>-0.31742350211566095</v>
      </c>
      <c r="Y51" s="9">
        <f>X51/W51*100</f>
        <v>-24.754660544582318</v>
      </c>
      <c r="Z51" s="10"/>
      <c r="AA51" s="10">
        <f>AA50/(AA23/6)</f>
        <v>0.92063219377627514</v>
      </c>
      <c r="AB51" s="10">
        <f>AB50/(AB23/6)</f>
        <v>1.4918335795809836</v>
      </c>
      <c r="AC51" s="10">
        <f>AA51-AB51</f>
        <v>-0.57120138580470847</v>
      </c>
      <c r="AD51" s="9">
        <f>AC51/AB51*100</f>
        <v>-38.288545962690002</v>
      </c>
      <c r="AE51" s="10"/>
      <c r="AF51" s="10">
        <f>AF50/(AF23/6)</f>
        <v>1.2862332062299773</v>
      </c>
      <c r="AG51" s="10">
        <f>AG50/(AG23/6)</f>
        <v>1.3287824362455856</v>
      </c>
      <c r="AH51" s="10">
        <f>AF51-AG51</f>
        <v>-4.2549230015608286E-2</v>
      </c>
      <c r="AI51" s="9">
        <f>AH51/AG51*100</f>
        <v>-3.2021216457247288</v>
      </c>
      <c r="AJ51" s="10"/>
      <c r="AK51" s="10">
        <f>AK50/(AK23/6)</f>
        <v>0.98311174945236501</v>
      </c>
      <c r="AL51" s="10">
        <f>AL50/(AL23/6)</f>
        <v>1.5207282705344098</v>
      </c>
      <c r="AM51" s="10">
        <f>AK51-AL51</f>
        <v>-0.53761652108204483</v>
      </c>
      <c r="AN51" s="9">
        <f>AM51/AL51*100</f>
        <v>-35.352569653559293</v>
      </c>
      <c r="AO51" s="10"/>
      <c r="AP51" s="10">
        <f>AP50/(AP23/6)</f>
        <v>1.0550220236244945</v>
      </c>
      <c r="AQ51" s="10">
        <f>AQ50/(AQ23/6)</f>
        <v>1.2596100033062112</v>
      </c>
      <c r="AR51" s="10">
        <f>AP51-AQ51</f>
        <v>-0.20458797968171671</v>
      </c>
      <c r="AS51" s="9">
        <f>AR51/AQ51*100</f>
        <v>-16.242168539842993</v>
      </c>
      <c r="AT51" s="10">
        <f>AT50/(AT23/6)</f>
        <v>1.1209680250416441</v>
      </c>
      <c r="AU51" s="10">
        <f>AU50/(AU23/6)</f>
        <v>1.177756993747396</v>
      </c>
      <c r="AV51" s="10">
        <f>AT51-AU51</f>
        <v>-5.6788968705751897E-2</v>
      </c>
      <c r="AW51" s="9">
        <f>AV51/AU51*100</f>
        <v>-4.8217899793624088</v>
      </c>
      <c r="AX51" s="10"/>
      <c r="AY51" s="10">
        <f>AY50/(AY23/6)</f>
        <v>0.98362347678258388</v>
      </c>
      <c r="AZ51" s="10">
        <f>AZ50/(AZ23/6)</f>
        <v>1.3253986862270255</v>
      </c>
      <c r="BA51" s="10">
        <f>AY51-AZ51</f>
        <v>-0.34177520944444162</v>
      </c>
      <c r="BB51" s="9">
        <f>BA51/AZ51*100</f>
        <v>-25.786596365004961</v>
      </c>
      <c r="BC51" s="22"/>
      <c r="BD51" s="11"/>
    </row>
    <row r="52" spans="1:56" s="12" customFormat="1" x14ac:dyDescent="0.25">
      <c r="A52" s="8" t="s">
        <v>52</v>
      </c>
      <c r="B52" s="9">
        <v>35450.772318333329</v>
      </c>
      <c r="C52" s="9">
        <v>30882.77</v>
      </c>
      <c r="D52" s="9">
        <f>B52-C52</f>
        <v>4568.0023183333287</v>
      </c>
      <c r="E52" s="9">
        <f>D52/C52*100</f>
        <v>14.791426799905997</v>
      </c>
      <c r="F52" s="9"/>
      <c r="G52" s="9">
        <v>208558.95249500001</v>
      </c>
      <c r="H52" s="9">
        <v>103487.24</v>
      </c>
      <c r="I52" s="9">
        <f>G52-H52</f>
        <v>105071.712495</v>
      </c>
      <c r="J52" s="9">
        <f>I52/H52*100</f>
        <v>101.53108005875893</v>
      </c>
      <c r="K52" s="9"/>
      <c r="L52" s="9">
        <v>124286.85113499999</v>
      </c>
      <c r="M52" s="9">
        <v>69307.06</v>
      </c>
      <c r="N52" s="9">
        <f>L52-M52</f>
        <v>54979.791134999992</v>
      </c>
      <c r="O52" s="9">
        <f>N52/M52*100</f>
        <v>79.327836348851037</v>
      </c>
      <c r="P52" s="9"/>
      <c r="Q52" s="9">
        <v>202981.4746833333</v>
      </c>
      <c r="R52" s="9">
        <v>158493.71</v>
      </c>
      <c r="S52" s="9">
        <f>Q52-R52</f>
        <v>44487.764683333313</v>
      </c>
      <c r="T52" s="9">
        <f>S52/R52*100</f>
        <v>28.069104246050721</v>
      </c>
      <c r="U52" s="9"/>
      <c r="V52" s="9">
        <v>282495.89466333337</v>
      </c>
      <c r="W52" s="9">
        <v>246812.38</v>
      </c>
      <c r="X52" s="9">
        <f>V52-W52</f>
        <v>35683.514663333364</v>
      </c>
      <c r="Y52" s="9">
        <f>X52/W52*100</f>
        <v>14.457749106156411</v>
      </c>
      <c r="Z52" s="9"/>
      <c r="AA52" s="9">
        <v>160964.04108166666</v>
      </c>
      <c r="AB52" s="9">
        <v>95498.64</v>
      </c>
      <c r="AC52" s="9">
        <f>AA52-AB52</f>
        <v>65465.401081666656</v>
      </c>
      <c r="AD52" s="9">
        <f>AC52/AB52*100</f>
        <v>68.551134426277343</v>
      </c>
      <c r="AE52" s="9"/>
      <c r="AF52" s="9">
        <v>15455.616586666667</v>
      </c>
      <c r="AG52" s="9">
        <v>10472.82</v>
      </c>
      <c r="AH52" s="9">
        <f>AF52-AG52</f>
        <v>4982.7965866666673</v>
      </c>
      <c r="AI52" s="9">
        <f>AH52/AG52*100</f>
        <v>47.578365585073243</v>
      </c>
      <c r="AJ52" s="9"/>
      <c r="AK52" s="9">
        <v>88661.626579999996</v>
      </c>
      <c r="AL52" s="9">
        <v>64730.76</v>
      </c>
      <c r="AM52" s="9">
        <f>AK52-AL52</f>
        <v>23930.866579999994</v>
      </c>
      <c r="AN52" s="9">
        <f>AM52/AL52*100</f>
        <v>36.969852632658714</v>
      </c>
      <c r="AO52" s="9"/>
      <c r="AP52" s="9">
        <v>306376.89886333328</v>
      </c>
      <c r="AQ52" s="9">
        <v>244235.92</v>
      </c>
      <c r="AR52" s="9">
        <f>AP52-AQ52</f>
        <v>62140.978863333265</v>
      </c>
      <c r="AS52" s="9">
        <f>AR52/AQ52*100</f>
        <v>25.443013813583708</v>
      </c>
      <c r="AT52" s="9">
        <v>24557.135999999999</v>
      </c>
      <c r="AU52" s="9">
        <v>17890.84</v>
      </c>
      <c r="AV52" s="9">
        <f>AT52-AU52</f>
        <v>6666.2959999999985</v>
      </c>
      <c r="AW52" s="9">
        <f>AV52/AU52*100</f>
        <v>37.260944706900283</v>
      </c>
      <c r="AX52" s="9"/>
      <c r="AY52" s="9">
        <f t="shared" ref="AY52:AZ54" si="23">+B52+G52+L52+AF52+Q52+V52+AA52+AT52+AK52+AP52</f>
        <v>1449789.2644066666</v>
      </c>
      <c r="AZ52" s="9">
        <f t="shared" si="23"/>
        <v>1041812.14</v>
      </c>
      <c r="BA52" s="9">
        <f>AY52-AZ52</f>
        <v>407977.12440666661</v>
      </c>
      <c r="BB52" s="9">
        <f>BA52/AZ52*100</f>
        <v>39.160335029947589</v>
      </c>
      <c r="BC52" s="11"/>
      <c r="BD52" s="11"/>
    </row>
    <row r="53" spans="1:56" s="12" customFormat="1" x14ac:dyDescent="0.25">
      <c r="A53" s="8" t="s">
        <v>53</v>
      </c>
      <c r="B53" s="9">
        <v>78.903429999999986</v>
      </c>
      <c r="C53" s="9">
        <v>0.32900000000000001</v>
      </c>
      <c r="D53" s="9">
        <f>B53-C53</f>
        <v>78.574429999999992</v>
      </c>
      <c r="E53" s="9">
        <f>D53/C53*100</f>
        <v>23882.805471124615</v>
      </c>
      <c r="F53" s="9"/>
      <c r="G53" s="9">
        <v>28.049250000000001</v>
      </c>
      <c r="H53" s="9">
        <v>32.758180000000003</v>
      </c>
      <c r="I53" s="9">
        <f>G53-H53</f>
        <v>-4.7089300000000023</v>
      </c>
      <c r="J53" s="9">
        <f>I53/H53*100</f>
        <v>-14.374821800234328</v>
      </c>
      <c r="K53" s="9"/>
      <c r="L53" s="9">
        <v>8.92136</v>
      </c>
      <c r="M53" s="9">
        <v>14.3719</v>
      </c>
      <c r="N53" s="9">
        <f>L53-M53</f>
        <v>-5.4505400000000002</v>
      </c>
      <c r="O53" s="9">
        <f>N53/M53*100</f>
        <v>-37.924978604081581</v>
      </c>
      <c r="P53" s="9"/>
      <c r="Q53" s="9">
        <v>0</v>
      </c>
      <c r="R53" s="9">
        <v>0</v>
      </c>
      <c r="S53" s="9">
        <f>Q53-R53</f>
        <v>0</v>
      </c>
      <c r="T53" s="9"/>
      <c r="U53" s="9"/>
      <c r="V53" s="9">
        <v>851.78389000000004</v>
      </c>
      <c r="W53" s="9">
        <v>604.46987999999999</v>
      </c>
      <c r="X53" s="9">
        <f>V53-W53</f>
        <v>247.31401000000005</v>
      </c>
      <c r="Y53" s="9">
        <f>X53/W53*100</f>
        <v>40.914199066461357</v>
      </c>
      <c r="Z53" s="9"/>
      <c r="AA53" s="9">
        <v>0</v>
      </c>
      <c r="AB53" s="9">
        <v>0</v>
      </c>
      <c r="AC53" s="9">
        <f>AA53-AB53</f>
        <v>0</v>
      </c>
      <c r="AD53" s="9"/>
      <c r="AE53" s="9"/>
      <c r="AF53" s="9">
        <v>256.68709999999999</v>
      </c>
      <c r="AG53" s="9">
        <v>344.49394999999998</v>
      </c>
      <c r="AH53" s="9">
        <f>AF53-AG53</f>
        <v>-87.806849999999997</v>
      </c>
      <c r="AI53" s="9">
        <f>AH53/AG53*100</f>
        <v>-25.488647913845803</v>
      </c>
      <c r="AJ53" s="9"/>
      <c r="AK53" s="9">
        <v>22.31645</v>
      </c>
      <c r="AL53" s="9">
        <v>147.32343</v>
      </c>
      <c r="AM53" s="9">
        <f>AK53-AL53</f>
        <v>-125.00698</v>
      </c>
      <c r="AN53" s="9">
        <f>AM53/AL53*100</f>
        <v>-84.852070033938247</v>
      </c>
      <c r="AO53" s="9"/>
      <c r="AP53" s="9">
        <v>1610.9586200000001</v>
      </c>
      <c r="AQ53" s="9">
        <v>740.44502</v>
      </c>
      <c r="AR53" s="9">
        <f>AP53-AQ53</f>
        <v>870.51360000000011</v>
      </c>
      <c r="AS53" s="9">
        <f>AR53/AQ53*100</f>
        <v>117.56627115947111</v>
      </c>
      <c r="AT53" s="9">
        <v>0.73482000000000003</v>
      </c>
      <c r="AU53" s="9">
        <v>18.264200000000002</v>
      </c>
      <c r="AV53" s="9">
        <f>AT53-AU53</f>
        <v>-17.529380000000003</v>
      </c>
      <c r="AW53" s="9"/>
      <c r="AX53" s="9"/>
      <c r="AY53" s="9">
        <f t="shared" si="23"/>
        <v>2858.3549199999998</v>
      </c>
      <c r="AZ53" s="9">
        <f t="shared" si="23"/>
        <v>1902.4555599999999</v>
      </c>
      <c r="BA53" s="9">
        <f>AY53-AZ53</f>
        <v>955.89935999999989</v>
      </c>
      <c r="BB53" s="9">
        <f>BA53/AZ53*100</f>
        <v>50.245555275940326</v>
      </c>
      <c r="BC53" s="11"/>
      <c r="BD53" s="11"/>
    </row>
    <row r="54" spans="1:56" s="12" customFormat="1" x14ac:dyDescent="0.25">
      <c r="A54" s="8" t="s">
        <v>54</v>
      </c>
      <c r="B54" s="9">
        <v>5539.7291299999988</v>
      </c>
      <c r="C54" s="9">
        <v>4844.87</v>
      </c>
      <c r="D54" s="9">
        <f>B54-C54</f>
        <v>694.85912999999891</v>
      </c>
      <c r="E54" s="9">
        <f>D54/C54*100</f>
        <v>14.342162534804833</v>
      </c>
      <c r="F54" s="9"/>
      <c r="G54" s="9">
        <v>28195.74697</v>
      </c>
      <c r="H54" s="9">
        <v>18026.310000000001</v>
      </c>
      <c r="I54" s="9">
        <f>G54-H54</f>
        <v>10169.436969999999</v>
      </c>
      <c r="J54" s="9">
        <f>I54/H54*100</f>
        <v>56.414412988570582</v>
      </c>
      <c r="K54" s="9"/>
      <c r="L54" s="9">
        <v>17305.709079999997</v>
      </c>
      <c r="M54" s="9">
        <v>12260.79</v>
      </c>
      <c r="N54" s="9">
        <f>L54-M54</f>
        <v>5044.919079999996</v>
      </c>
      <c r="O54" s="9">
        <f>N54/M54*100</f>
        <v>41.146770151026125</v>
      </c>
      <c r="P54" s="9"/>
      <c r="Q54" s="9">
        <v>25259.582460000001</v>
      </c>
      <c r="R54" s="9">
        <v>26095.129999999997</v>
      </c>
      <c r="S54" s="9">
        <f>Q54-R54</f>
        <v>-835.54753999999593</v>
      </c>
      <c r="T54" s="9">
        <f>S54/R54*100</f>
        <v>-3.2019290189395337</v>
      </c>
      <c r="U54" s="9"/>
      <c r="V54" s="9">
        <v>53876.564069999993</v>
      </c>
      <c r="W54" s="9">
        <v>57789.189999999995</v>
      </c>
      <c r="X54" s="9">
        <f>V54-W54</f>
        <v>-3912.625930000002</v>
      </c>
      <c r="Y54" s="9">
        <f>X54/W54*100</f>
        <v>-6.7705152641869564</v>
      </c>
      <c r="Z54" s="9"/>
      <c r="AA54" s="9">
        <v>22618.80703</v>
      </c>
      <c r="AB54" s="9">
        <v>21202.799999999999</v>
      </c>
      <c r="AC54" s="9">
        <f>AA54-AB54</f>
        <v>1416.0070300000007</v>
      </c>
      <c r="AD54" s="9">
        <f>AC54/AB54*100</f>
        <v>6.6783963910426962</v>
      </c>
      <c r="AE54" s="9"/>
      <c r="AF54" s="9">
        <v>2225.6478900000002</v>
      </c>
      <c r="AG54" s="9">
        <v>1963.06</v>
      </c>
      <c r="AH54" s="9">
        <f>AF54-AG54</f>
        <v>262.58789000000024</v>
      </c>
      <c r="AI54" s="9">
        <f>AH54/AG54*100</f>
        <v>13.376457673224468</v>
      </c>
      <c r="AJ54" s="9"/>
      <c r="AK54" s="9">
        <v>10085.50375</v>
      </c>
      <c r="AL54" s="9">
        <v>10664.64</v>
      </c>
      <c r="AM54" s="9">
        <f>AK54-AL54</f>
        <v>-579.13624999999956</v>
      </c>
      <c r="AN54" s="9">
        <f>AM54/AL54*100</f>
        <v>-5.4304341262339806</v>
      </c>
      <c r="AO54" s="9"/>
      <c r="AP54" s="9">
        <v>44371.033070000005</v>
      </c>
      <c r="AQ54" s="9">
        <v>49138.799999999996</v>
      </c>
      <c r="AR54" s="9">
        <f>AP54-AQ54</f>
        <v>-4767.7669299999907</v>
      </c>
      <c r="AS54" s="9">
        <f>AR54/AQ54*100</f>
        <v>-9.7026523439725665</v>
      </c>
      <c r="AT54" s="9">
        <v>3968.4306900000001</v>
      </c>
      <c r="AU54" s="9">
        <v>2888.89</v>
      </c>
      <c r="AV54" s="9">
        <f>AT54-AU54</f>
        <v>1079.5406900000003</v>
      </c>
      <c r="AW54" s="9">
        <f>AV54/AU54*100</f>
        <v>37.368701819730084</v>
      </c>
      <c r="AX54" s="9"/>
      <c r="AY54" s="9">
        <f t="shared" si="23"/>
        <v>213446.75414</v>
      </c>
      <c r="AZ54" s="9">
        <f t="shared" si="23"/>
        <v>204874.47999999998</v>
      </c>
      <c r="BA54" s="9">
        <f>AY54-AZ54</f>
        <v>8572.2741400000232</v>
      </c>
      <c r="BB54" s="9">
        <f>BA54/AZ54*100</f>
        <v>4.1841590714470751</v>
      </c>
      <c r="BC54" s="11"/>
      <c r="BD54" s="11"/>
    </row>
    <row r="55" spans="1:56" hidden="1" x14ac:dyDescent="0.25">
      <c r="A55" s="13" t="s">
        <v>55</v>
      </c>
      <c r="B55" s="9">
        <v>13372</v>
      </c>
      <c r="C55" s="9">
        <v>13372</v>
      </c>
      <c r="D55" s="9">
        <v>0</v>
      </c>
      <c r="E55" s="9">
        <v>0</v>
      </c>
      <c r="F55" s="9"/>
      <c r="G55" s="9">
        <v>53250</v>
      </c>
      <c r="H55" s="9">
        <v>53250</v>
      </c>
      <c r="I55" s="9">
        <v>0</v>
      </c>
      <c r="J55" s="9">
        <v>0</v>
      </c>
      <c r="K55" s="9"/>
      <c r="L55" s="9">
        <v>37273</v>
      </c>
      <c r="M55" s="9">
        <v>37273</v>
      </c>
      <c r="N55" s="9">
        <v>0</v>
      </c>
      <c r="O55" s="9">
        <v>0</v>
      </c>
      <c r="P55" s="9"/>
      <c r="Q55" s="9">
        <v>57149</v>
      </c>
      <c r="R55" s="9">
        <v>57149</v>
      </c>
      <c r="S55" s="9">
        <v>0</v>
      </c>
      <c r="T55" s="9">
        <v>0</v>
      </c>
      <c r="U55" s="9"/>
      <c r="V55" s="9">
        <v>109511</v>
      </c>
      <c r="W55" s="9">
        <v>109511</v>
      </c>
      <c r="X55" s="9">
        <v>0</v>
      </c>
      <c r="Y55" s="9">
        <v>0</v>
      </c>
      <c r="Z55" s="9"/>
      <c r="AA55" s="9">
        <v>44522</v>
      </c>
      <c r="AB55" s="9">
        <v>44522</v>
      </c>
      <c r="AC55" s="9">
        <v>0</v>
      </c>
      <c r="AD55" s="9">
        <v>0</v>
      </c>
      <c r="AE55" s="9"/>
      <c r="AF55" s="9">
        <v>5987</v>
      </c>
      <c r="AG55" s="9">
        <v>5987</v>
      </c>
      <c r="AH55" s="9">
        <v>0</v>
      </c>
      <c r="AI55" s="9">
        <v>0</v>
      </c>
      <c r="AJ55" s="9"/>
      <c r="AK55" s="9">
        <v>38017</v>
      </c>
      <c r="AL55" s="9">
        <v>38017</v>
      </c>
      <c r="AM55" s="9">
        <v>0</v>
      </c>
      <c r="AN55" s="9">
        <v>0</v>
      </c>
      <c r="AO55" s="9"/>
      <c r="AP55" s="9">
        <v>82165</v>
      </c>
      <c r="AQ55" s="9">
        <v>82165</v>
      </c>
      <c r="AR55" s="9">
        <v>0</v>
      </c>
      <c r="AS55" s="9">
        <v>0</v>
      </c>
      <c r="AT55" s="9">
        <v>9207</v>
      </c>
      <c r="AU55" s="9">
        <v>9207</v>
      </c>
      <c r="AV55" s="9">
        <v>0</v>
      </c>
      <c r="AW55" s="9">
        <v>0</v>
      </c>
      <c r="AX55" s="9"/>
      <c r="AY55" s="9">
        <v>450453</v>
      </c>
      <c r="AZ55" s="9">
        <v>450453</v>
      </c>
      <c r="BA55" s="9">
        <v>0</v>
      </c>
      <c r="BB55" s="9">
        <v>0</v>
      </c>
      <c r="BC55" s="11"/>
      <c r="BD55" s="11"/>
    </row>
    <row r="56" spans="1:56" ht="12" customHeight="1" x14ac:dyDescent="0.25">
      <c r="A5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D56" s="11"/>
    </row>
    <row r="57" spans="1:56" ht="15.6" x14ac:dyDescent="0.3">
      <c r="A57" s="1" t="s">
        <v>56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11"/>
      <c r="BD57" s="11"/>
    </row>
    <row r="58" spans="1:56" s="12" customFormat="1" x14ac:dyDescent="0.25">
      <c r="A58" s="8" t="s">
        <v>57</v>
      </c>
      <c r="B58" s="9">
        <f>+'[6]financial profile(mcso)'!$D$94</f>
        <v>111870.84884000001</v>
      </c>
      <c r="C58" s="9">
        <v>104879.70184000001</v>
      </c>
      <c r="D58" s="9">
        <f>B58-C58</f>
        <v>6991.1469999999972</v>
      </c>
      <c r="E58" s="9">
        <f>D58/C58*100</f>
        <v>6.6658723064119618</v>
      </c>
      <c r="F58" s="9"/>
      <c r="G58" s="9">
        <f>+'[6]financial profile(mcso)'!$D$95</f>
        <v>198991.68969</v>
      </c>
      <c r="H58" s="9">
        <v>177572.32569</v>
      </c>
      <c r="I58" s="9">
        <f>G58-H58</f>
        <v>21419.364000000001</v>
      </c>
      <c r="J58" s="9">
        <f>I58/H58*100</f>
        <v>12.062332301370672</v>
      </c>
      <c r="K58" s="9"/>
      <c r="L58" s="9">
        <f>+'[6]financial profile(mcso)'!$D$96</f>
        <v>193951.97352999999</v>
      </c>
      <c r="M58" s="9">
        <v>173975.30553000001</v>
      </c>
      <c r="N58" s="9">
        <f>L58-M58</f>
        <v>19976.667999999976</v>
      </c>
      <c r="O58" s="9">
        <f>N58/M58*100</f>
        <v>11.482473296507724</v>
      </c>
      <c r="P58" s="9"/>
      <c r="Q58" s="9">
        <f>+'[6]financial profile(mcso)'!$D$98</f>
        <v>11943.663779999999</v>
      </c>
      <c r="R58" s="9">
        <v>10797.76578</v>
      </c>
      <c r="S58" s="9">
        <f>Q58-R58</f>
        <v>1145.8979999999992</v>
      </c>
      <c r="T58" s="9">
        <f>S58/R58*100</f>
        <v>10.612362069591024</v>
      </c>
      <c r="U58" s="9"/>
      <c r="V58" s="9">
        <f>+'[6]financial profile(mcso)'!$D$99</f>
        <v>34747.341359999999</v>
      </c>
      <c r="W58" s="9">
        <v>34747.341359999999</v>
      </c>
      <c r="X58" s="9">
        <f>V58-W58</f>
        <v>0</v>
      </c>
      <c r="Y58" s="9">
        <f>X58/W58*100</f>
        <v>0</v>
      </c>
      <c r="Z58" s="9"/>
      <c r="AA58" s="9">
        <f>+'[6]financial profile(mcso)'!$D$100</f>
        <v>47190.096749999997</v>
      </c>
      <c r="AB58" s="9">
        <v>47190.096749999997</v>
      </c>
      <c r="AC58" s="9">
        <f>AA58-AB58</f>
        <v>0</v>
      </c>
      <c r="AD58" s="9">
        <f>AC58/AB58*100</f>
        <v>0</v>
      </c>
      <c r="AE58" s="9"/>
      <c r="AF58" s="9">
        <f>+'[6]financial profile(mcso)'!$D$97</f>
        <v>53596.588159999999</v>
      </c>
      <c r="AG58" s="9">
        <v>47953.437159999994</v>
      </c>
      <c r="AH58" s="9">
        <f>AF58-AG58</f>
        <v>5643.1510000000053</v>
      </c>
      <c r="AI58" s="9">
        <f>AH58/AG58*100</f>
        <v>11.767980220419316</v>
      </c>
      <c r="AJ58" s="9"/>
      <c r="AK58" s="9">
        <f>+'[6]financial profile(mcso)'!$D$101</f>
        <v>103445.35073999999</v>
      </c>
      <c r="AL58" s="9">
        <v>96059.573739999993</v>
      </c>
      <c r="AM58" s="9">
        <f>AK58-AL58</f>
        <v>7385.7770000000019</v>
      </c>
      <c r="AN58" s="9">
        <f>AM58/AL58*100</f>
        <v>7.6887463814806667</v>
      </c>
      <c r="AO58" s="9"/>
      <c r="AP58" s="9">
        <f>+'[6]financial profile(mcso)'!$D$102</f>
        <v>182.38404</v>
      </c>
      <c r="AQ58" s="9">
        <v>182.38404</v>
      </c>
      <c r="AR58" s="9">
        <f>AP58-AQ58</f>
        <v>0</v>
      </c>
      <c r="AS58" s="9">
        <f>AR58/AQ58*100</f>
        <v>0</v>
      </c>
      <c r="AT58" s="9">
        <f>+'[6]financial profile(mcso)'!$D$103</f>
        <v>23053.963079999998</v>
      </c>
      <c r="AU58" s="9">
        <v>21718.159079999998</v>
      </c>
      <c r="AV58" s="9">
        <f>AT58-AU58</f>
        <v>1335.8040000000001</v>
      </c>
      <c r="AW58" s="9">
        <f>AV58/AU58*100</f>
        <v>6.150631805759847</v>
      </c>
      <c r="AX58" s="9"/>
      <c r="AY58" s="9">
        <f>+B58+G58+L58+AF58+Q58+V58+AA58+AT58+AK58+AP58</f>
        <v>778973.89997000003</v>
      </c>
      <c r="AZ58" s="9">
        <f>+C58+H58+M58+AG58+R58+W58+AB58+AU58+AL58+AQ58</f>
        <v>715076.09097000014</v>
      </c>
      <c r="BA58" s="9">
        <f>AY58-AZ58</f>
        <v>63897.808999999892</v>
      </c>
      <c r="BB58" s="9">
        <f>BA58/AZ58*100</f>
        <v>8.9358055466967947</v>
      </c>
      <c r="BC58" s="11"/>
      <c r="BD58" s="11"/>
    </row>
    <row r="59" spans="1:56" s="12" customFormat="1" x14ac:dyDescent="0.25">
      <c r="A59" s="8" t="s">
        <v>58</v>
      </c>
      <c r="B59" s="9">
        <f>+'[6]financial profile(mcso)'!$E$94</f>
        <v>114591.42657000001</v>
      </c>
      <c r="C59" s="9">
        <v>106447.26557</v>
      </c>
      <c r="D59" s="9">
        <f>B59-C59</f>
        <v>8144.1610000000073</v>
      </c>
      <c r="E59" s="9">
        <f>D59/C59*100</f>
        <v>7.6508879362846436</v>
      </c>
      <c r="F59" s="9"/>
      <c r="G59" s="9">
        <f>+'[6]financial profile(mcso)'!$E$95</f>
        <v>212146.88769</v>
      </c>
      <c r="H59" s="9">
        <v>185579.25969000001</v>
      </c>
      <c r="I59" s="9">
        <f>G59-H59</f>
        <v>26567.627999999997</v>
      </c>
      <c r="J59" s="9">
        <f>I59/H59*100</f>
        <v>14.3160545226766</v>
      </c>
      <c r="K59" s="9"/>
      <c r="L59" s="9">
        <f>+'[6]financial profile(mcso)'!$E$96</f>
        <v>203783.58884000001</v>
      </c>
      <c r="M59" s="9">
        <v>179311.75383999999</v>
      </c>
      <c r="N59" s="9">
        <f>L59-M59</f>
        <v>24471.835000000021</v>
      </c>
      <c r="O59" s="9">
        <f>N59/M59*100</f>
        <v>13.647646892036011</v>
      </c>
      <c r="P59" s="9"/>
      <c r="Q59" s="9">
        <f>+'[6]financial profile(mcso)'!$E$98</f>
        <v>13089.56278</v>
      </c>
      <c r="R59" s="9">
        <v>10797.76678</v>
      </c>
      <c r="S59" s="9">
        <f>Q59-R59</f>
        <v>2291.7960000000003</v>
      </c>
      <c r="T59" s="9">
        <f>S59/R59*100</f>
        <v>21.224722173523368</v>
      </c>
      <c r="U59" s="9"/>
      <c r="V59" s="9">
        <f>+'[6]financial profile(mcso)'!$E$99</f>
        <v>34747.341359999999</v>
      </c>
      <c r="W59" s="9">
        <v>34747.341359999999</v>
      </c>
      <c r="X59" s="9">
        <f>V59-W59</f>
        <v>0</v>
      </c>
      <c r="Y59" s="9">
        <f>X59/W59*100</f>
        <v>0</v>
      </c>
      <c r="Z59" s="9"/>
      <c r="AA59" s="9">
        <f>+'[6]financial profile(mcso)'!$E$100</f>
        <v>47190.096749999997</v>
      </c>
      <c r="AB59" s="9">
        <v>47190.096749999997</v>
      </c>
      <c r="AC59" s="9">
        <f>AA59-AB59</f>
        <v>0</v>
      </c>
      <c r="AD59" s="9">
        <f>AC59/AB59*100</f>
        <v>0</v>
      </c>
      <c r="AE59" s="9"/>
      <c r="AF59" s="9">
        <f>+'[6]financial profile(mcso)'!$E$97</f>
        <v>55645.451049999996</v>
      </c>
      <c r="AG59" s="9">
        <v>49954.745049999998</v>
      </c>
      <c r="AH59" s="9">
        <f>AF59-AG59</f>
        <v>5690.7059999999983</v>
      </c>
      <c r="AI59" s="9">
        <f>AH59/AG59*100</f>
        <v>11.391722636766811</v>
      </c>
      <c r="AJ59" s="9"/>
      <c r="AK59" s="9">
        <f>+'[6]financial profile(mcso)'!$E$101</f>
        <v>105932.56894</v>
      </c>
      <c r="AL59" s="9">
        <v>96059.576939999999</v>
      </c>
      <c r="AM59" s="9">
        <f>AK59-AL59</f>
        <v>9872.9919999999984</v>
      </c>
      <c r="AN59" s="9">
        <f>AM59/AL59*100</f>
        <v>10.277988217839843</v>
      </c>
      <c r="AO59" s="9"/>
      <c r="AP59" s="9">
        <f>+'[6]financial profile(mcso)'!$E$102</f>
        <v>3869.5812000000001</v>
      </c>
      <c r="AQ59" s="9">
        <v>7959.7090799999996</v>
      </c>
      <c r="AR59" s="9">
        <f>AP59-AQ59</f>
        <v>-4090.1278799999995</v>
      </c>
      <c r="AS59" s="9">
        <f>AR59/AQ59*100</f>
        <v>-51.385394100358248</v>
      </c>
      <c r="AT59" s="9">
        <f>+'[6]financial profile(mcso)'!$E$103</f>
        <v>23723.495989999999</v>
      </c>
      <c r="AU59" s="9">
        <v>22387.691989999999</v>
      </c>
      <c r="AV59" s="9">
        <f>AT59-AU59</f>
        <v>1335.8040000000001</v>
      </c>
      <c r="AW59" s="9">
        <f>AV59/AU59*100</f>
        <v>5.9666891995685356</v>
      </c>
      <c r="AX59" s="9"/>
      <c r="AY59" s="9">
        <f>+B59+G59+L59+AF59+Q59+V59+AA59+AT59+AK59+AP59</f>
        <v>814720.00117000006</v>
      </c>
      <c r="AZ59" s="9">
        <f>+C59+H59+M59+AG59+R59+W59+AB59+AU59+AL59+AQ59</f>
        <v>740435.20704999985</v>
      </c>
      <c r="BA59" s="9">
        <f>AY59-AZ59</f>
        <v>74284.79412000021</v>
      </c>
      <c r="BB59" s="9">
        <f>BA59/AZ59*100</f>
        <v>10.032585351520694</v>
      </c>
      <c r="BC59" s="11"/>
      <c r="BD59" s="11"/>
    </row>
    <row r="60" spans="1:56" x14ac:dyDescent="0.25">
      <c r="A60" s="14" t="s">
        <v>59</v>
      </c>
      <c r="B60" s="10">
        <f>+'[6]financial profile(mcso)'!$I$94</f>
        <v>-2.2349040304342469</v>
      </c>
      <c r="C60" s="10">
        <v>-0.81448269752454239</v>
      </c>
      <c r="D60" s="10">
        <f>B60-C60</f>
        <v>-1.4204213329097044</v>
      </c>
      <c r="E60" s="9">
        <f>D60/C60*100</f>
        <v>174.39551966257741</v>
      </c>
      <c r="F60" s="10"/>
      <c r="G60" s="10">
        <f>+'[6]financial profile(mcso)'!$I$95</f>
        <v>-2.0000000000000004</v>
      </c>
      <c r="H60" s="10">
        <v>-2.0000000000000022</v>
      </c>
      <c r="I60" s="10">
        <f>G60-H60</f>
        <v>0</v>
      </c>
      <c r="J60" s="9">
        <f>I60/H60*100</f>
        <v>0</v>
      </c>
      <c r="K60" s="10"/>
      <c r="L60" s="10">
        <f>+'[6]financial profile(mcso)'!$I$96</f>
        <v>-1.5567292317275514</v>
      </c>
      <c r="M60" s="10">
        <v>-1.906831217092855</v>
      </c>
      <c r="N60" s="10">
        <f>L60-M60</f>
        <v>0.35010198536530357</v>
      </c>
      <c r="O60" s="9">
        <f>N60/M60*100</f>
        <v>-18.360407687213513</v>
      </c>
      <c r="P60" s="10"/>
      <c r="Q60" s="10">
        <f>+'[6]financial profile(mcso)'!$I$98</f>
        <v>0</v>
      </c>
      <c r="R60" s="10">
        <v>0</v>
      </c>
      <c r="S60" s="10">
        <f>Q60-R60</f>
        <v>0</v>
      </c>
      <c r="T60" s="9"/>
      <c r="U60" s="10"/>
      <c r="V60" s="10">
        <f>+'[6]financial profile(mcso)'!$I$99</f>
        <v>0</v>
      </c>
      <c r="W60" s="10">
        <v>0</v>
      </c>
      <c r="X60" s="10">
        <f>V60-W60</f>
        <v>0</v>
      </c>
      <c r="Y60" s="9"/>
      <c r="Z60" s="10"/>
      <c r="AA60" s="10">
        <f>+'[6]financial profile(mcso)'!$I$100</f>
        <v>0</v>
      </c>
      <c r="AB60" s="10">
        <v>0</v>
      </c>
      <c r="AC60" s="10">
        <f>AA60-AB60</f>
        <v>0</v>
      </c>
      <c r="AD60" s="9"/>
      <c r="AE60" s="10"/>
      <c r="AF60" s="10">
        <f>+'[6]financial profile(mcso)'!$I$97</f>
        <v>-2.0705289044562267</v>
      </c>
      <c r="AG60" s="10">
        <v>-1.0822823884422905</v>
      </c>
      <c r="AH60" s="10">
        <f>AF60-AG60</f>
        <v>-0.9882465160139362</v>
      </c>
      <c r="AI60" s="9">
        <f>AH60/AG60*100</f>
        <v>91.311336723893433</v>
      </c>
      <c r="AJ60" s="10"/>
      <c r="AK60" s="10">
        <f>+'[6]financial profile(mcso)'!$I$101</f>
        <v>-1.0000012865795691</v>
      </c>
      <c r="AL60" s="10">
        <v>-1.959758797737444E-6</v>
      </c>
      <c r="AM60" s="10">
        <f>AK60-AL60</f>
        <v>-0.99999932682077142</v>
      </c>
      <c r="AN60" s="9"/>
      <c r="AO60" s="10"/>
      <c r="AP60" s="10">
        <f>+'[6]financial profile(mcso)'!$I$102</f>
        <v>0</v>
      </c>
      <c r="AQ60" s="10">
        <v>0</v>
      </c>
      <c r="AR60" s="10">
        <f>AP60-AQ60</f>
        <v>0</v>
      </c>
      <c r="AS60" s="9"/>
      <c r="AT60" s="10">
        <f>+'[6]financial profile(mcso)'!$I$103</f>
        <v>-2.0048836805399644</v>
      </c>
      <c r="AU60" s="10">
        <v>-2.0048836805399644</v>
      </c>
      <c r="AV60" s="10">
        <f>AT60-AU60</f>
        <v>0</v>
      </c>
      <c r="AW60" s="9">
        <f>AV60/AU60*100</f>
        <v>0</v>
      </c>
      <c r="AX60" s="10"/>
      <c r="AY60" s="10">
        <f>+'[6]financial profile(mcso)'!$I$104</f>
        <v>-1.8747557608612264</v>
      </c>
      <c r="AZ60" s="10">
        <v>-2.0218338624487728</v>
      </c>
      <c r="BA60" s="10">
        <f>AY60-AZ60</f>
        <v>0.14707810158754642</v>
      </c>
      <c r="BB60" s="9">
        <f>BA60/AZ60*100</f>
        <v>-7.2744899726533756</v>
      </c>
      <c r="BC60" s="22"/>
      <c r="BD60" s="22"/>
    </row>
    <row r="61" spans="1:56" s="12" customFormat="1" x14ac:dyDescent="0.25">
      <c r="A61" s="15" t="s">
        <v>60</v>
      </c>
      <c r="B61" s="9">
        <f>+'[6]financial profile(mcso)'!$F$94</f>
        <v>-2720.5777300000045</v>
      </c>
      <c r="C61" s="9">
        <v>-1567.560730000012</v>
      </c>
      <c r="D61" s="9">
        <f>B61-C61</f>
        <v>-1153.0169999999925</v>
      </c>
      <c r="E61" s="9">
        <f>D61/C61*100</f>
        <v>73.55485359728192</v>
      </c>
      <c r="F61" s="9"/>
      <c r="G61" s="9">
        <f>+'[6]financial profile(mcso)'!$F$95</f>
        <v>-13155.198000000004</v>
      </c>
      <c r="H61" s="9">
        <v>-8006.9340000000084</v>
      </c>
      <c r="I61" s="9">
        <f>G61-H61</f>
        <v>-5148.2639999999956</v>
      </c>
      <c r="J61" s="9">
        <f>I61/H61*100</f>
        <v>64.297570081132065</v>
      </c>
      <c r="K61" s="9"/>
      <c r="L61" s="9">
        <f>+'[6]financial profile(mcso)'!$F$96</f>
        <v>-9831.6153100000229</v>
      </c>
      <c r="M61" s="9">
        <v>-5336.4483099999779</v>
      </c>
      <c r="N61" s="9">
        <f>L61-M61</f>
        <v>-4495.1670000000449</v>
      </c>
      <c r="O61" s="9">
        <f>N61/M61*100</f>
        <v>84.235183006955111</v>
      </c>
      <c r="P61" s="9"/>
      <c r="Q61" s="9">
        <f>+'[6]financial profile(mcso)'!$F$98</f>
        <v>-1145.8990000000013</v>
      </c>
      <c r="R61" s="9">
        <v>-1.0000000002037268E-3</v>
      </c>
      <c r="S61" s="9">
        <f>Q61-R61</f>
        <v>-1145.898000000001</v>
      </c>
      <c r="T61" s="9"/>
      <c r="U61" s="9"/>
      <c r="V61" s="9">
        <f>+'[6]financial profile(mcso)'!$F$99</f>
        <v>0</v>
      </c>
      <c r="W61" s="9">
        <v>0</v>
      </c>
      <c r="X61" s="9">
        <f>V61-W61</f>
        <v>0</v>
      </c>
      <c r="Y61" s="9"/>
      <c r="Z61" s="9"/>
      <c r="AA61" s="9">
        <f>+'[6]financial profile(mcso)'!$F$100</f>
        <v>0</v>
      </c>
      <c r="AB61" s="9">
        <v>0</v>
      </c>
      <c r="AC61" s="9">
        <f>AA61-AB61</f>
        <v>0</v>
      </c>
      <c r="AD61" s="9"/>
      <c r="AE61" s="9"/>
      <c r="AF61" s="9">
        <f>+'[6]financial profile(mcso)'!$F$97</f>
        <v>-2048.8628899999967</v>
      </c>
      <c r="AG61" s="9">
        <v>-2001.3078900000037</v>
      </c>
      <c r="AH61" s="9">
        <f>AF61-AG61</f>
        <v>-47.554999999993015</v>
      </c>
      <c r="AI61" s="9">
        <f>AH61/AG61*100</f>
        <v>2.3761960984420507</v>
      </c>
      <c r="AJ61" s="9"/>
      <c r="AK61" s="9">
        <f>+'[6]financial profile(mcso)'!$F$101</f>
        <v>-2487.218200000003</v>
      </c>
      <c r="AL61" s="9">
        <v>-3.1999999919207767E-3</v>
      </c>
      <c r="AM61" s="9">
        <f>AK61-AL61</f>
        <v>-2487.2150000000111</v>
      </c>
      <c r="AN61" s="9"/>
      <c r="AO61" s="9"/>
      <c r="AP61" s="9">
        <f>+'[6]financial profile(mcso)'!$F$102</f>
        <v>-3687.1971600000002</v>
      </c>
      <c r="AQ61" s="9">
        <v>-7777.3250399999997</v>
      </c>
      <c r="AR61" s="9">
        <f>AP61-AQ61</f>
        <v>4090.1278799999995</v>
      </c>
      <c r="AS61" s="9">
        <f>AR61/AQ61*100</f>
        <v>-52.590419700396104</v>
      </c>
      <c r="AT61" s="9">
        <f>+'[6]financial profile(mcso)'!$F$103</f>
        <v>-669.53291000000172</v>
      </c>
      <c r="AU61" s="9">
        <v>-669.53291000000172</v>
      </c>
      <c r="AV61" s="9">
        <f>AT61-AU61</f>
        <v>0</v>
      </c>
      <c r="AW61" s="9">
        <f>AV61/AU61*100</f>
        <v>0</v>
      </c>
      <c r="AX61" s="9"/>
      <c r="AY61" s="9">
        <f>+B61+G61+L61+AF61+Q61+V61+AA61+AT61+AK61+AP61</f>
        <v>-35746.101200000034</v>
      </c>
      <c r="AZ61" s="9">
        <f>+C61+H61+M61+AG61+R61+W61+AB61+AU61+AL61+AQ61</f>
        <v>-25359.113079999996</v>
      </c>
      <c r="BA61" s="9">
        <f>AY61-AZ61</f>
        <v>-10386.988120000038</v>
      </c>
      <c r="BB61" s="9">
        <f>BA61/AZ61*100</f>
        <v>40.959587534597006</v>
      </c>
      <c r="BC61" s="11"/>
      <c r="BD61" s="11"/>
    </row>
    <row r="62" spans="1:56" s="12" customFormat="1" x14ac:dyDescent="0.25">
      <c r="A62" s="8" t="s">
        <v>61</v>
      </c>
      <c r="B62" s="9">
        <f>+'[6]financial profile(mcso)'!$K$94</f>
        <v>10471.10002</v>
      </c>
      <c r="C62" s="9">
        <v>17633.410019999999</v>
      </c>
      <c r="D62" s="9">
        <f>B62-C62</f>
        <v>-7162.3099999999995</v>
      </c>
      <c r="E62" s="9">
        <f>D62/C62*100</f>
        <v>-40.617838477506233</v>
      </c>
      <c r="F62" s="9"/>
      <c r="G62" s="9">
        <f>+'[6]financial profile(mcso)'!$K$95</f>
        <v>133054.94278000001</v>
      </c>
      <c r="H62" s="9">
        <v>149548.94761</v>
      </c>
      <c r="I62" s="9">
        <f>G62-H62</f>
        <v>-16494.004829999991</v>
      </c>
      <c r="J62" s="9">
        <f>I62/H62*100</f>
        <v>-11.029168104220798</v>
      </c>
      <c r="K62" s="9"/>
      <c r="L62" s="9">
        <f>+'[6]financial profile(mcso)'!$K$96</f>
        <v>127907.83215999999</v>
      </c>
      <c r="M62" s="9">
        <v>110921.00767000001</v>
      </c>
      <c r="N62" s="9">
        <f>L62-M62</f>
        <v>16986.824489999985</v>
      </c>
      <c r="O62" s="9">
        <f>N62/M62*100</f>
        <v>15.314343826137353</v>
      </c>
      <c r="P62" s="9"/>
      <c r="Q62" s="9">
        <f>+'[6]financial profile(mcso)'!$K$98</f>
        <v>36116.22855</v>
      </c>
      <c r="R62" s="9">
        <v>7625.0267400000002</v>
      </c>
      <c r="S62" s="9">
        <f>Q62-R62</f>
        <v>28491.201809999999</v>
      </c>
      <c r="T62" s="9">
        <f>S62/R62*100</f>
        <v>373.65379534393605</v>
      </c>
      <c r="U62" s="9"/>
      <c r="V62" s="9">
        <f>+'[6]financial profile(mcso)'!$K$99</f>
        <v>0</v>
      </c>
      <c r="W62" s="9">
        <v>0</v>
      </c>
      <c r="X62" s="9">
        <f>V62-W62</f>
        <v>0</v>
      </c>
      <c r="Y62" s="9"/>
      <c r="Z62" s="9"/>
      <c r="AA62" s="9">
        <f>+'[6]financial profile(mcso)'!$K$100</f>
        <v>1E-3</v>
      </c>
      <c r="AB62" s="9">
        <v>1E-3</v>
      </c>
      <c r="AC62" s="9">
        <f>AA62-AB62</f>
        <v>0</v>
      </c>
      <c r="AD62" s="9"/>
      <c r="AE62" s="9"/>
      <c r="AF62" s="9">
        <f>+'[6]financial profile(mcso)'!$K$97</f>
        <v>12247.76995</v>
      </c>
      <c r="AG62" s="9">
        <v>16988.326949999999</v>
      </c>
      <c r="AH62" s="9">
        <f>AF62-AG62</f>
        <v>-4740.5569999999989</v>
      </c>
      <c r="AI62" s="9">
        <f>AH62/AG62*100</f>
        <v>-27.904790235980236</v>
      </c>
      <c r="AJ62" s="9"/>
      <c r="AK62" s="9">
        <f>+'[6]financial profile(mcso)'!$K$101</f>
        <v>37390.146670000002</v>
      </c>
      <c r="AL62" s="9">
        <v>45999.509669999999</v>
      </c>
      <c r="AM62" s="9">
        <f>AK62-AL62</f>
        <v>-8609.3629999999976</v>
      </c>
      <c r="AN62" s="9">
        <f>AM62/AL62*100</f>
        <v>-18.716206024289122</v>
      </c>
      <c r="AO62" s="9"/>
      <c r="AP62" s="9">
        <f>+'[6]financial profile(mcso)'!$K$102</f>
        <v>-3687.1971600000002</v>
      </c>
      <c r="AQ62" s="9">
        <v>-7777.3250399999997</v>
      </c>
      <c r="AR62" s="9">
        <f>AP62-AQ62</f>
        <v>4090.1278799999995</v>
      </c>
      <c r="AS62" s="9">
        <f>AR62/AQ62*100</f>
        <v>-52.590419700396104</v>
      </c>
      <c r="AT62" s="9">
        <f>+'[6]financial profile(mcso)'!$K$103</f>
        <v>3786.4676099999997</v>
      </c>
      <c r="AU62" s="9">
        <v>4816.0176100000008</v>
      </c>
      <c r="AV62" s="9">
        <f>AT62-AU62</f>
        <v>-1029.5500000000011</v>
      </c>
      <c r="AW62" s="9">
        <f>AV62/AU62*100</f>
        <v>-21.377621166962488</v>
      </c>
      <c r="AX62" s="9"/>
      <c r="AY62" s="9">
        <f>+B62+G62+L62+AF62+Q62+V62+AA62+AT62+AK62+AP62</f>
        <v>357287.29158000002</v>
      </c>
      <c r="AZ62" s="9">
        <f>+C62+H62+M62+AG62+R62+W62+AB62+AU62+AL62+AQ62</f>
        <v>345754.92222999997</v>
      </c>
      <c r="BA62" s="9">
        <f>AY62-AZ62</f>
        <v>11532.369350000052</v>
      </c>
      <c r="BB62" s="9">
        <f>BA62/AZ62*100</f>
        <v>3.3354172590285192</v>
      </c>
      <c r="BC62" s="11"/>
      <c r="BD62" s="11"/>
    </row>
    <row r="63" spans="1:56" ht="14.25" customHeight="1" x14ac:dyDescent="0.25">
      <c r="A6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11"/>
      <c r="BD63" s="11"/>
    </row>
    <row r="64" spans="1:56" ht="15.6" x14ac:dyDescent="0.3">
      <c r="A64" s="1" t="s">
        <v>62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11"/>
      <c r="BD64" s="11"/>
    </row>
    <row r="65" spans="1:56" ht="9.9" customHeight="1" x14ac:dyDescent="0.25">
      <c r="A6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11"/>
      <c r="BD65" s="11"/>
    </row>
    <row r="66" spans="1:56" s="12" customFormat="1" x14ac:dyDescent="0.25">
      <c r="A66" s="8" t="s">
        <v>63</v>
      </c>
      <c r="B66" s="9">
        <v>28228.249</v>
      </c>
      <c r="C66" s="9">
        <v>26464.096761133602</v>
      </c>
      <c r="D66" s="9">
        <f>B66-C66</f>
        <v>1764.152238866398</v>
      </c>
      <c r="E66" s="9">
        <f>D66/C66*100</f>
        <v>6.6662099023810759</v>
      </c>
      <c r="F66" s="9"/>
      <c r="G66" s="9">
        <v>133912.01612000001</v>
      </c>
      <c r="H66" s="9">
        <v>71900</v>
      </c>
      <c r="I66" s="9">
        <f>G66-H66</f>
        <v>62012.016120000015</v>
      </c>
      <c r="J66" s="9">
        <f>I66/H66*100</f>
        <v>86.24758848400559</v>
      </c>
      <c r="K66" s="9"/>
      <c r="L66" s="9">
        <v>82438.371009999988</v>
      </c>
      <c r="M66" s="9">
        <v>45418.368211920526</v>
      </c>
      <c r="N66" s="9">
        <f>L66-M66</f>
        <v>37020.002798079462</v>
      </c>
      <c r="O66" s="9">
        <f>N66/M66*100</f>
        <v>81.508879018606336</v>
      </c>
      <c r="P66" s="9"/>
      <c r="Q66" s="9">
        <v>148538.2132</v>
      </c>
      <c r="R66" s="9">
        <v>118590</v>
      </c>
      <c r="S66" s="9">
        <f>Q66-R66</f>
        <v>29948.213199999998</v>
      </c>
      <c r="T66" s="9">
        <f>S66/R66*100</f>
        <v>25.253573825786319</v>
      </c>
      <c r="U66" s="9"/>
      <c r="V66" s="9">
        <v>262195.84299999999</v>
      </c>
      <c r="W66" s="9">
        <v>259140</v>
      </c>
      <c r="X66" s="9">
        <f>V66-W66</f>
        <v>3055.8429999999935</v>
      </c>
      <c r="Y66" s="9">
        <f>X66/W66*100</f>
        <v>1.1792247433819532</v>
      </c>
      <c r="Z66" s="9"/>
      <c r="AA66" s="9">
        <v>115680.06977962499</v>
      </c>
      <c r="AB66" s="9">
        <v>85990</v>
      </c>
      <c r="AC66" s="9">
        <f>AA66-AB66</f>
        <v>29690.069779624988</v>
      </c>
      <c r="AD66" s="9">
        <f>AC66/AB66*100</f>
        <v>34.527351761396659</v>
      </c>
      <c r="AE66" s="9"/>
      <c r="AF66" s="9">
        <v>12969.063889999999</v>
      </c>
      <c r="AG66" s="9">
        <v>11526</v>
      </c>
      <c r="AH66" s="9">
        <f>AF66-AG66</f>
        <v>1443.0638899999994</v>
      </c>
      <c r="AI66" s="9">
        <f>AH66/AG66*100</f>
        <v>12.520075394759669</v>
      </c>
      <c r="AJ66" s="9"/>
      <c r="AK66" s="9">
        <v>49464.413999999997</v>
      </c>
      <c r="AL66" s="9">
        <v>40309</v>
      </c>
      <c r="AM66" s="9">
        <f>AK66-AL66</f>
        <v>9155.413999999997</v>
      </c>
      <c r="AN66" s="9">
        <f>AM66/AL66*100</f>
        <v>22.71307648415986</v>
      </c>
      <c r="AO66" s="9"/>
      <c r="AP66" s="9">
        <v>219080.07911000002</v>
      </c>
      <c r="AQ66" s="9">
        <v>199109</v>
      </c>
      <c r="AR66" s="9">
        <f>AP66-AQ66</f>
        <v>19971.079110000021</v>
      </c>
      <c r="AS66" s="9">
        <f>AR66/AQ66*100</f>
        <v>10.030224203828064</v>
      </c>
      <c r="AT66" s="9">
        <v>20376.400000000001</v>
      </c>
      <c r="AU66" s="9">
        <v>17060</v>
      </c>
      <c r="AV66" s="9">
        <f>AT66-AU66</f>
        <v>3316.4000000000015</v>
      </c>
      <c r="AW66" s="9">
        <f>AV66/AU66*100</f>
        <v>19.43962485345839</v>
      </c>
      <c r="AX66" s="9"/>
      <c r="AY66" s="9">
        <f t="shared" ref="AY66:AZ68" si="24">+B66+G66+L66+AF66+Q66+V66+AA66+AT66+AK66+AP66</f>
        <v>1072882.7191096251</v>
      </c>
      <c r="AZ66" s="9">
        <f t="shared" si="24"/>
        <v>875506.46497305413</v>
      </c>
      <c r="BA66" s="9">
        <f>AY66-AZ66</f>
        <v>197376.25413657096</v>
      </c>
      <c r="BB66" s="9">
        <f>BA66/AZ66*100</f>
        <v>22.544237196768808</v>
      </c>
      <c r="BC66" s="11"/>
      <c r="BD66" s="11"/>
    </row>
    <row r="67" spans="1:56" s="12" customFormat="1" x14ac:dyDescent="0.25">
      <c r="A67" s="8" t="s">
        <v>64</v>
      </c>
      <c r="B67" s="9">
        <v>25658.847100000003</v>
      </c>
      <c r="C67" s="9">
        <v>23848.601600000002</v>
      </c>
      <c r="D67" s="9">
        <f>B67-C67</f>
        <v>1810.2455000000009</v>
      </c>
      <c r="E67" s="9">
        <f>D67/C67*100</f>
        <v>7.5905729416017449</v>
      </c>
      <c r="F67" s="9"/>
      <c r="G67" s="9">
        <v>126025.2809</v>
      </c>
      <c r="H67" s="9">
        <v>67413</v>
      </c>
      <c r="I67" s="9">
        <f>G67-H67</f>
        <v>58612.280899999998</v>
      </c>
      <c r="J67" s="9">
        <f>I67/H67*100</f>
        <v>86.945071277053387</v>
      </c>
      <c r="K67" s="9"/>
      <c r="L67" s="9">
        <v>74654.867672001958</v>
      </c>
      <c r="M67" s="9">
        <v>44664.296990000003</v>
      </c>
      <c r="N67" s="9">
        <f>L67-M67</f>
        <v>29990.570682001955</v>
      </c>
      <c r="O67" s="9">
        <f>N67/M67*100</f>
        <v>67.146630985184018</v>
      </c>
      <c r="P67" s="9"/>
      <c r="Q67" s="9">
        <v>139113.31131999998</v>
      </c>
      <c r="R67" s="9">
        <v>112204</v>
      </c>
      <c r="S67" s="9">
        <f>Q67-R67</f>
        <v>26909.311319999979</v>
      </c>
      <c r="T67" s="9">
        <f>S67/R67*100</f>
        <v>23.982488431784944</v>
      </c>
      <c r="U67" s="9"/>
      <c r="V67" s="9">
        <v>238596.32800000001</v>
      </c>
      <c r="W67" s="9">
        <v>235627</v>
      </c>
      <c r="X67" s="9">
        <f>V67-W67</f>
        <v>2969.3280000000086</v>
      </c>
      <c r="Y67" s="9">
        <f>X67/W67*100</f>
        <v>1.2601815581406242</v>
      </c>
      <c r="Z67" s="9"/>
      <c r="AA67" s="9">
        <v>107498.26298</v>
      </c>
      <c r="AB67" s="9">
        <v>77847</v>
      </c>
      <c r="AC67" s="9">
        <f>AA67-AB67</f>
        <v>29651.26298</v>
      </c>
      <c r="AD67" s="9">
        <f>AC67/AB67*100</f>
        <v>38.089153056636739</v>
      </c>
      <c r="AE67" s="9"/>
      <c r="AF67" s="9">
        <v>11958.753650000001</v>
      </c>
      <c r="AG67" s="9">
        <v>10637.69441</v>
      </c>
      <c r="AH67" s="9">
        <f>AF67-AG67</f>
        <v>1321.0592400000005</v>
      </c>
      <c r="AI67" s="9">
        <f>AH67/AG67*100</f>
        <v>12.418661310275414</v>
      </c>
      <c r="AJ67" s="9"/>
      <c r="AK67" s="9">
        <v>45027.129300000001</v>
      </c>
      <c r="AL67" s="9">
        <v>36174</v>
      </c>
      <c r="AM67" s="9">
        <f>AK67-AL67</f>
        <v>8853.1293000000005</v>
      </c>
      <c r="AN67" s="9">
        <f>AM67/AL67*100</f>
        <v>24.473736108807429</v>
      </c>
      <c r="AO67" s="9"/>
      <c r="AP67" s="9">
        <v>191730.24082000001</v>
      </c>
      <c r="AQ67" s="9">
        <v>172656.41940000001</v>
      </c>
      <c r="AR67" s="9">
        <f>AP67-AQ67</f>
        <v>19073.821419999993</v>
      </c>
      <c r="AS67" s="9">
        <f>AR67/AQ67*100</f>
        <v>11.047270345512558</v>
      </c>
      <c r="AT67" s="9">
        <v>18604.906200000001</v>
      </c>
      <c r="AU67" s="9">
        <v>15785</v>
      </c>
      <c r="AV67" s="9">
        <f>AT67-AU67</f>
        <v>2819.9062000000013</v>
      </c>
      <c r="AW67" s="9">
        <f>AV67/AU67*100</f>
        <v>17.86446753246754</v>
      </c>
      <c r="AX67" s="9"/>
      <c r="AY67" s="9">
        <f t="shared" si="24"/>
        <v>978867.92794200196</v>
      </c>
      <c r="AZ67" s="9">
        <f t="shared" si="24"/>
        <v>796857.01240000001</v>
      </c>
      <c r="BA67" s="9">
        <f>AY67-AZ67</f>
        <v>182010.91554200195</v>
      </c>
      <c r="BB67" s="9">
        <f>BA67/AZ67*100</f>
        <v>22.841101064520412</v>
      </c>
      <c r="BC67" s="11"/>
      <c r="BD67" s="11"/>
    </row>
    <row r="68" spans="1:56" s="12" customFormat="1" x14ac:dyDescent="0.25">
      <c r="A68" s="8" t="s">
        <v>65</v>
      </c>
      <c r="B68" s="9">
        <v>0</v>
      </c>
      <c r="C68" s="9">
        <v>0</v>
      </c>
      <c r="D68" s="9">
        <f>B68-C68</f>
        <v>0</v>
      </c>
      <c r="E68" s="9">
        <f>IFERROR(D68/C68*100,0)</f>
        <v>0</v>
      </c>
      <c r="F68" s="9"/>
      <c r="G68" s="9">
        <v>196.11720000000003</v>
      </c>
      <c r="H68" s="9">
        <v>170</v>
      </c>
      <c r="I68" s="9">
        <f>G68-H68</f>
        <v>26.117200000000025</v>
      </c>
      <c r="J68" s="9">
        <f>I68/H68*100</f>
        <v>15.363058823529427</v>
      </c>
      <c r="K68" s="9"/>
      <c r="L68" s="9">
        <v>120.267</v>
      </c>
      <c r="M68" s="9">
        <v>72.06</v>
      </c>
      <c r="N68" s="9">
        <f>L68-M68</f>
        <v>48.206999999999994</v>
      </c>
      <c r="O68" s="9">
        <f>N68/M68*100</f>
        <v>66.898417985012486</v>
      </c>
      <c r="P68" s="9"/>
      <c r="Q68" s="9">
        <v>296.51607999999999</v>
      </c>
      <c r="R68" s="9">
        <v>344</v>
      </c>
      <c r="S68" s="9">
        <f>Q68-R68</f>
        <v>-47.483920000000012</v>
      </c>
      <c r="T68" s="9">
        <f>S68/R68*100</f>
        <v>-13.803465116279073</v>
      </c>
      <c r="U68" s="9"/>
      <c r="V68" s="9">
        <v>251.779</v>
      </c>
      <c r="W68" s="9">
        <v>238</v>
      </c>
      <c r="X68" s="9">
        <f>V68-W68</f>
        <v>13.778999999999996</v>
      </c>
      <c r="Y68" s="9">
        <f>X68/W68*100</f>
        <v>5.7894957983193258</v>
      </c>
      <c r="Z68" s="9"/>
      <c r="AA68" s="9">
        <v>206.75</v>
      </c>
      <c r="AB68" s="9">
        <v>194</v>
      </c>
      <c r="AC68" s="9">
        <f>AA68-AB68</f>
        <v>12.75</v>
      </c>
      <c r="AD68" s="9">
        <f>AC68/AB68*100</f>
        <v>6.5721649484536089</v>
      </c>
      <c r="AE68" s="9"/>
      <c r="AF68" s="9">
        <v>18.706</v>
      </c>
      <c r="AG68" s="9">
        <v>18</v>
      </c>
      <c r="AH68" s="9">
        <f>AF68-AG68</f>
        <v>0.70599999999999952</v>
      </c>
      <c r="AI68" s="9">
        <f>AH68/AG68*100</f>
        <v>3.9222222222222194</v>
      </c>
      <c r="AJ68" s="9"/>
      <c r="AK68" s="9">
        <v>181.91200000000001</v>
      </c>
      <c r="AL68" s="9">
        <v>207</v>
      </c>
      <c r="AM68" s="9">
        <f>AK68-AL68</f>
        <v>-25.087999999999994</v>
      </c>
      <c r="AN68" s="9">
        <f>AM68/AL68*100</f>
        <v>-12.119806763285021</v>
      </c>
      <c r="AO68" s="9"/>
      <c r="AP68" s="9">
        <v>1860.910805</v>
      </c>
      <c r="AQ68" s="9">
        <v>1518.8095000000001</v>
      </c>
      <c r="AR68" s="9">
        <f>AP68-AQ68</f>
        <v>342.10130499999991</v>
      </c>
      <c r="AS68" s="9">
        <f>AR68/AQ68*100</f>
        <v>22.524306372853207</v>
      </c>
      <c r="AT68" s="9">
        <v>5.4329999999999998</v>
      </c>
      <c r="AU68" s="9">
        <v>35</v>
      </c>
      <c r="AV68" s="9">
        <f>AT68-AU68</f>
        <v>-29.567</v>
      </c>
      <c r="AW68" s="9">
        <f>AV68/AU68*100</f>
        <v>-84.477142857142866</v>
      </c>
      <c r="AX68" s="9"/>
      <c r="AY68" s="9">
        <f t="shared" si="24"/>
        <v>3138.3910850000002</v>
      </c>
      <c r="AZ68" s="9">
        <f t="shared" si="24"/>
        <v>2796.8694999999998</v>
      </c>
      <c r="BA68" s="9">
        <f>AY68-AZ68</f>
        <v>341.52158500000041</v>
      </c>
      <c r="BB68" s="9">
        <f>BA68/AZ68*100</f>
        <v>12.210851632512723</v>
      </c>
      <c r="BC68" s="11"/>
      <c r="BD68" s="11"/>
    </row>
    <row r="69" spans="1:56" s="18" customFormat="1" x14ac:dyDescent="0.25">
      <c r="A69" s="26" t="s">
        <v>66</v>
      </c>
      <c r="B69" s="10">
        <f>SUM(B66-B67-B68)/B66*100</f>
        <v>9.1022362031736268</v>
      </c>
      <c r="C69" s="10">
        <f>SUM(C66-C67-C68)/C66*100</f>
        <v>9.8831831849059633</v>
      </c>
      <c r="D69" s="10"/>
      <c r="E69" s="10">
        <f>B69-C69</f>
        <v>-0.78094698173233645</v>
      </c>
      <c r="F69" s="10"/>
      <c r="G69" s="10">
        <f>SUM(G66-G67-G68)/G66*100</f>
        <v>5.7430380355922432</v>
      </c>
      <c r="H69" s="10">
        <f>SUM(H66-H67-H68)/H66*100</f>
        <v>6.0041724617524341</v>
      </c>
      <c r="I69" s="10"/>
      <c r="J69" s="10">
        <f>G69-H69</f>
        <v>-0.26113442616019089</v>
      </c>
      <c r="K69" s="10"/>
      <c r="L69" s="10">
        <v>1.5016198264505736</v>
      </c>
      <c r="M69" s="10">
        <v>1.5016198264505736</v>
      </c>
      <c r="N69" s="10"/>
      <c r="O69" s="10">
        <f>L69-M69</f>
        <v>0</v>
      </c>
      <c r="P69" s="10"/>
      <c r="Q69" s="10">
        <f>SUM(Q66-Q67-Q68)/Q66*100</f>
        <v>6.1454797411014095</v>
      </c>
      <c r="R69" s="10">
        <f>SUM(R66-R67-R68)/R66*100</f>
        <v>5.094864659752087</v>
      </c>
      <c r="S69" s="10"/>
      <c r="T69" s="10">
        <f>Q69-R69</f>
        <v>1.0506150813493225</v>
      </c>
      <c r="U69" s="10"/>
      <c r="V69" s="10">
        <f>SUM(V66-V67-V68)/V66*100</f>
        <v>8.9046934279579659</v>
      </c>
      <c r="W69" s="10">
        <f>SUM(W66-W67-W68)/W66*100</f>
        <v>8.9816315505132351</v>
      </c>
      <c r="X69" s="10"/>
      <c r="Y69" s="10">
        <f>V69-W69</f>
        <v>-7.6938122555269217E-2</v>
      </c>
      <c r="Z69" s="10"/>
      <c r="AA69" s="10">
        <f>SUM(AA66-AA67-AA68)/AA66*100</f>
        <v>6.8940629226951362</v>
      </c>
      <c r="AB69" s="10">
        <f>SUM(AB66-AB67-AB68)/AB66*100</f>
        <v>9.2440981509477833</v>
      </c>
      <c r="AC69" s="10"/>
      <c r="AD69" s="10">
        <f>AA69-AB69</f>
        <v>-2.3500352282526471</v>
      </c>
      <c r="AE69" s="10"/>
      <c r="AF69" s="10">
        <f>SUM(AF66-AF67-AF68)/AF66*100</f>
        <v>7.6459199246029685</v>
      </c>
      <c r="AG69" s="10">
        <f>SUM(AG66-AG67-AG68)/AG66*100</f>
        <v>7.5508033142460516</v>
      </c>
      <c r="AH69" s="10"/>
      <c r="AI69" s="10">
        <f>AF69-AG69</f>
        <v>9.5116610356916986E-2</v>
      </c>
      <c r="AJ69" s="10"/>
      <c r="AK69" s="10">
        <f>SUM(AK66-AK67-AK68)/AK66*100</f>
        <v>8.6028972262766459</v>
      </c>
      <c r="AL69" s="10">
        <f>SUM(AL66-AL67-AL68)/AL66*100</f>
        <v>9.744722022377136</v>
      </c>
      <c r="AM69" s="10"/>
      <c r="AN69" s="10">
        <f>AK69-AL69</f>
        <v>-1.1418247961004901</v>
      </c>
      <c r="AO69" s="10"/>
      <c r="AP69" s="10">
        <f>SUM(AP66-AP67-AP68)/AP66*100</f>
        <v>11.634525415796492</v>
      </c>
      <c r="AQ69" s="10">
        <f>SUM(AQ66-AQ67-AQ68)/AQ66*100</f>
        <v>12.522674062950436</v>
      </c>
      <c r="AR69" s="10"/>
      <c r="AS69" s="10">
        <f>AP69-AQ69</f>
        <v>-0.88814864715394393</v>
      </c>
      <c r="AT69" s="10">
        <f>SUM(AT66-AT67-AT68)/AT66*100</f>
        <v>8.6671875306727397</v>
      </c>
      <c r="AU69" s="10">
        <f>SUM(AU66-AU67-AU68)/AU66*100</f>
        <v>7.2684642438452514</v>
      </c>
      <c r="AV69" s="10"/>
      <c r="AW69" s="10">
        <f>AT69-AU69</f>
        <v>1.3987232868274884</v>
      </c>
      <c r="AX69" s="10"/>
      <c r="AY69" s="10">
        <f>SUM(AY66-AY67-AY68)/AY66*100</f>
        <v>8.4703014098354181</v>
      </c>
      <c r="AZ69" s="10">
        <f>SUM(AZ66-AZ67-AZ68)/AZ66*100</f>
        <v>8.6638518512126197</v>
      </c>
      <c r="BA69" s="10"/>
      <c r="BB69" s="10">
        <f>AY69-AZ69</f>
        <v>-0.19355044137720157</v>
      </c>
      <c r="BC69" s="23"/>
    </row>
    <row r="70" spans="1:56" s="17" customFormat="1" x14ac:dyDescent="0.25">
      <c r="A70" s="16" t="s">
        <v>67</v>
      </c>
      <c r="B70" s="10">
        <f>B14/(B67+B68)</f>
        <v>11.178355733294035</v>
      </c>
      <c r="C70" s="10">
        <f>C14/(C67+C68)</f>
        <v>10.359582257435168</v>
      </c>
      <c r="D70" s="10">
        <f>B70-C70</f>
        <v>0.81877347585886717</v>
      </c>
      <c r="E70" s="9">
        <f>D70/C70*100</f>
        <v>7.9035375704577842</v>
      </c>
      <c r="F70" s="10"/>
      <c r="G70" s="10">
        <f>G14/(G67+G68)</f>
        <v>13.135901564459061</v>
      </c>
      <c r="H70" s="10">
        <f>H14/(H67+H68)</f>
        <v>13.876896112927808</v>
      </c>
      <c r="I70" s="10">
        <f>G70-H70</f>
        <v>-0.74099454846874657</v>
      </c>
      <c r="J70" s="9">
        <f>I70/H70*100</f>
        <v>-5.3397715342008736</v>
      </c>
      <c r="K70" s="10"/>
      <c r="L70" s="10">
        <f>L14/(L67+L68)</f>
        <v>12.315541532616068</v>
      </c>
      <c r="M70" s="10">
        <f>M14/(M67+M68)</f>
        <v>13.398878235301742</v>
      </c>
      <c r="N70" s="10">
        <f>L70-M70</f>
        <v>-1.0833367026856742</v>
      </c>
      <c r="O70" s="9">
        <f>N70/M70*100</f>
        <v>-8.085279108152724</v>
      </c>
      <c r="P70" s="10"/>
      <c r="Q70" s="10">
        <f>Q14/(Q67+Q68)</f>
        <v>10.607715430899388</v>
      </c>
      <c r="R70" s="10">
        <f>R14/(R67+R68)</f>
        <v>11.215994597860469</v>
      </c>
      <c r="S70" s="10">
        <f>Q70-R70</f>
        <v>-0.60827916696108097</v>
      </c>
      <c r="T70" s="9">
        <f>S70/R70*100</f>
        <v>-5.423319007991628</v>
      </c>
      <c r="U70" s="10"/>
      <c r="V70" s="10">
        <f>V14/(V67+V68)</f>
        <v>8.9851162607288302</v>
      </c>
      <c r="W70" s="10">
        <f>W14/(W67+W68)</f>
        <v>8.5048408199605703</v>
      </c>
      <c r="X70" s="10">
        <f>V70-W70</f>
        <v>0.4802754407682599</v>
      </c>
      <c r="Y70" s="9">
        <f>X70/W70*100</f>
        <v>5.6470832427700461</v>
      </c>
      <c r="Z70" s="10"/>
      <c r="AA70" s="10">
        <f>AA14/(AA67+AA68)</f>
        <v>11.61546579287177</v>
      </c>
      <c r="AB70" s="10">
        <f>AB14/(AB67+AB68)</f>
        <v>10.556924821568149</v>
      </c>
      <c r="AC70" s="10">
        <f>AA70-AB70</f>
        <v>1.0585409713036213</v>
      </c>
      <c r="AD70" s="9">
        <f>AC70/AB70*100</f>
        <v>10.026982186526391</v>
      </c>
      <c r="AE70" s="10"/>
      <c r="AF70" s="10">
        <f>AF14/(AF67+AF68)</f>
        <v>11.232467625971086</v>
      </c>
      <c r="AG70" s="10">
        <f>AG14/(AG67+AG68)</f>
        <v>10.579292692009549</v>
      </c>
      <c r="AH70" s="10">
        <f>AF70-AG70</f>
        <v>0.65317493396153736</v>
      </c>
      <c r="AI70" s="9">
        <f>AH70/AG70*100</f>
        <v>6.1740888826610778</v>
      </c>
      <c r="AJ70" s="10"/>
      <c r="AK70" s="10">
        <f>AK14/(AK67+AK68)</f>
        <v>14.926656927139929</v>
      </c>
      <c r="AL70" s="10">
        <f>AL14/(AL67+AL68)</f>
        <v>11.611918034138698</v>
      </c>
      <c r="AM70" s="10">
        <f>AK70-AL70</f>
        <v>3.3147388930012305</v>
      </c>
      <c r="AN70" s="9">
        <f>AM70/AL70*100</f>
        <v>28.546006639523252</v>
      </c>
      <c r="AO70" s="10"/>
      <c r="AP70" s="10">
        <f>AP14/(AP67+AP68)</f>
        <v>11.885428489299116</v>
      </c>
      <c r="AQ70" s="10">
        <f>AQ14/(AQ67+AQ68)</f>
        <v>10.324042697440083</v>
      </c>
      <c r="AR70" s="10">
        <f>AP70-AQ70</f>
        <v>1.561385791859033</v>
      </c>
      <c r="AS70" s="9">
        <f>AR70/AQ70*100</f>
        <v>15.123782781779752</v>
      </c>
      <c r="AT70" s="10">
        <f>AT14/(AT67+AT68)</f>
        <v>11.053440246806462</v>
      </c>
      <c r="AU70" s="10">
        <f>AU14/(AU67+AU68)</f>
        <v>10.283641592920354</v>
      </c>
      <c r="AV70" s="10">
        <f>AT70-AU70</f>
        <v>0.76979865388610769</v>
      </c>
      <c r="AW70" s="9">
        <f>AV70/AU70*100</f>
        <v>7.4856620286734428</v>
      </c>
      <c r="AX70" s="10"/>
      <c r="AY70" s="10">
        <f>AY14/(AY67+AY68)</f>
        <v>11.260285869357984</v>
      </c>
      <c r="AZ70" s="10">
        <f>AZ14/(AZ67+AZ68)</f>
        <v>10.470265485495419</v>
      </c>
      <c r="BA70" s="10">
        <f>AY70-AZ70</f>
        <v>0.79002038386256501</v>
      </c>
      <c r="BB70" s="9">
        <f>BA70/AZ70*100</f>
        <v>7.5453710792433055</v>
      </c>
      <c r="BC70" s="23"/>
      <c r="BD70" s="23"/>
    </row>
    <row r="71" spans="1:56" s="17" customFormat="1" x14ac:dyDescent="0.25">
      <c r="A71" s="16" t="s">
        <v>68</v>
      </c>
      <c r="B71" s="10">
        <f>B23/B66</f>
        <v>7.53516511704286</v>
      </c>
      <c r="C71" s="10">
        <f>C23/C66</f>
        <v>6.8122963586185721</v>
      </c>
      <c r="D71" s="10">
        <f>B71-C71</f>
        <v>0.72286875842428788</v>
      </c>
      <c r="E71" s="9">
        <f>D71/C71*100</f>
        <v>10.611234749200994</v>
      </c>
      <c r="F71" s="10"/>
      <c r="G71" s="10">
        <f>G23/G66</f>
        <v>9.6440755475797708</v>
      </c>
      <c r="H71" s="10">
        <f>H23/H66</f>
        <v>10.164707093184978</v>
      </c>
      <c r="I71" s="10">
        <f>G71-H71</f>
        <v>-0.52063154560520708</v>
      </c>
      <c r="J71" s="9">
        <f>I71/H71*100</f>
        <v>-5.1219532528809353</v>
      </c>
      <c r="K71" s="10"/>
      <c r="L71" s="10">
        <f>L23/L66</f>
        <v>8.9135716160726233</v>
      </c>
      <c r="M71" s="10">
        <f>M23/M66</f>
        <v>9.3832426566163338</v>
      </c>
      <c r="N71" s="10">
        <f>L71-M71</f>
        <v>-0.46967104054371056</v>
      </c>
      <c r="O71" s="9">
        <f>N71/M71*100</f>
        <v>-5.0054235804350107</v>
      </c>
      <c r="P71" s="10"/>
      <c r="Q71" s="10">
        <f>Q23/Q66</f>
        <v>7.4975184394502996</v>
      </c>
      <c r="R71" s="10">
        <f>R23/R66</f>
        <v>7.6625705371447843</v>
      </c>
      <c r="S71" s="10">
        <f>Q71-R71</f>
        <v>-0.1650520976944847</v>
      </c>
      <c r="T71" s="9">
        <f>S71/R71*100</f>
        <v>-2.1540042847812551</v>
      </c>
      <c r="U71" s="10"/>
      <c r="V71" s="10">
        <f>V23/V66</f>
        <v>6.198067230837065</v>
      </c>
      <c r="W71" s="10">
        <f>W23/W66</f>
        <v>6.1276093617349696</v>
      </c>
      <c r="X71" s="10">
        <f>V71-W71</f>
        <v>7.0457869102095394E-2</v>
      </c>
      <c r="Y71" s="9">
        <f>X71/W71*100</f>
        <v>1.1498427028015699</v>
      </c>
      <c r="Z71" s="10"/>
      <c r="AA71" s="10">
        <f>AA23/AA66</f>
        <v>8.1947246663657154</v>
      </c>
      <c r="AB71" s="10">
        <f>AB23/AB66</f>
        <v>7.6568088149784854</v>
      </c>
      <c r="AC71" s="10">
        <f>AA71-AB71</f>
        <v>0.53791585138722997</v>
      </c>
      <c r="AD71" s="9">
        <f>AC71/AB71*100</f>
        <v>7.0253269264728457</v>
      </c>
      <c r="AE71" s="10"/>
      <c r="AF71" s="10">
        <f>AF23/AF66</f>
        <v>7.4952669864594208</v>
      </c>
      <c r="AG71" s="10">
        <f>AG23/AG66</f>
        <v>6.7665339233038351</v>
      </c>
      <c r="AH71" s="10">
        <f>AF71-AG71</f>
        <v>0.72873306315558573</v>
      </c>
      <c r="AI71" s="9">
        <f>AH71/AG71*100</f>
        <v>10.769665406477024</v>
      </c>
      <c r="AJ71" s="10"/>
      <c r="AK71" s="10">
        <f>AK23/AK66</f>
        <v>9.7310379197052654</v>
      </c>
      <c r="AL71" s="10">
        <f>AL23/AL66</f>
        <v>8.4767942643082179</v>
      </c>
      <c r="AM71" s="10">
        <f>AK71-AL71</f>
        <v>1.2542436553970475</v>
      </c>
      <c r="AN71" s="9">
        <f>AM71/AL71*100</f>
        <v>14.796202624358548</v>
      </c>
      <c r="AO71" s="10"/>
      <c r="AP71" s="10">
        <f>AP23/AP66</f>
        <v>8.3953156529878523</v>
      </c>
      <c r="AQ71" s="10">
        <f>AQ23/AQ66</f>
        <v>7.6492898362203618</v>
      </c>
      <c r="AR71" s="10">
        <f>AP71-AQ71</f>
        <v>0.74602581676749047</v>
      </c>
      <c r="AS71" s="9">
        <f>AR71/AQ71*100</f>
        <v>9.7528768387747995</v>
      </c>
      <c r="AT71" s="10">
        <f>AT23/AT66</f>
        <v>7.5554768732455191</v>
      </c>
      <c r="AU71" s="10">
        <f>AU23/AU66</f>
        <v>6.8428229777256737</v>
      </c>
      <c r="AV71" s="10">
        <f>AT71-AU71</f>
        <v>0.71265389551984537</v>
      </c>
      <c r="AW71" s="9">
        <f>AV71/AU71*100</f>
        <v>10.414618321117343</v>
      </c>
      <c r="AX71" s="10"/>
      <c r="AY71" s="10">
        <f>AY23/AY66</f>
        <v>7.9202233266017812</v>
      </c>
      <c r="AZ71" s="10">
        <f>AZ23/AZ66</f>
        <v>7.4834174756226917</v>
      </c>
      <c r="BA71" s="10">
        <f>AY71-AZ71</f>
        <v>0.43680585097908953</v>
      </c>
      <c r="BB71" s="9">
        <f>BA71/AZ71*100</f>
        <v>5.8369836027722499</v>
      </c>
      <c r="BC71" s="23"/>
      <c r="BD71" s="23"/>
    </row>
    <row r="72" spans="1:56" s="17" customFormat="1" hidden="1" x14ac:dyDescent="0.25">
      <c r="A72" s="16" t="s">
        <v>69</v>
      </c>
      <c r="B72" s="9"/>
      <c r="C72" s="9"/>
      <c r="D72" s="9"/>
      <c r="E72" s="9">
        <f>B72-C72</f>
        <v>0</v>
      </c>
      <c r="F72" s="9"/>
      <c r="G72" s="9"/>
      <c r="H72" s="9"/>
      <c r="I72" s="9"/>
      <c r="J72" s="9">
        <f>G72-H72</f>
        <v>0</v>
      </c>
      <c r="K72" s="9"/>
      <c r="L72" s="9"/>
      <c r="M72" s="9"/>
      <c r="N72" s="9"/>
      <c r="O72" s="9">
        <v>-4</v>
      </c>
      <c r="P72" s="9"/>
      <c r="Q72" s="9"/>
      <c r="R72" s="9"/>
      <c r="S72" s="9"/>
      <c r="T72" s="9">
        <f>Q72-R72</f>
        <v>0</v>
      </c>
      <c r="U72" s="9"/>
      <c r="V72" s="9"/>
      <c r="W72" s="9"/>
      <c r="X72" s="9"/>
      <c r="Y72" s="9">
        <f>V72-W72</f>
        <v>0</v>
      </c>
      <c r="Z72" s="9"/>
      <c r="AA72" s="9"/>
      <c r="AB72" s="9"/>
      <c r="AC72" s="9"/>
      <c r="AD72" s="9">
        <f>AA72-AB72</f>
        <v>0</v>
      </c>
      <c r="AE72" s="9"/>
      <c r="AF72" s="9"/>
      <c r="AG72" s="9"/>
      <c r="AH72" s="9"/>
      <c r="AI72" s="9">
        <f>AF72-AG72</f>
        <v>0</v>
      </c>
      <c r="AJ72" s="9"/>
      <c r="AK72" s="9"/>
      <c r="AL72" s="9"/>
      <c r="AM72" s="9"/>
      <c r="AN72" s="9">
        <f>AK72-AL72</f>
        <v>0</v>
      </c>
      <c r="AO72" s="9"/>
      <c r="AP72" s="9"/>
      <c r="AQ72" s="9"/>
      <c r="AR72" s="9"/>
      <c r="AS72" s="9">
        <f>AP72-AQ72</f>
        <v>0</v>
      </c>
      <c r="AT72" s="9"/>
      <c r="AU72" s="9"/>
      <c r="AV72" s="9"/>
      <c r="AW72" s="9">
        <f>AT72-AU72</f>
        <v>0</v>
      </c>
      <c r="AX72" s="9"/>
      <c r="AY72" s="9">
        <f>(B72+G72+L72+Q72+V72+AA72+AF72+AK72+AP72+AT72)/10</f>
        <v>0</v>
      </c>
      <c r="AZ72" s="25" t="str">
        <f>'[7]REG VII'!$AL$97</f>
        <v>32</v>
      </c>
      <c r="BA72" s="9"/>
      <c r="BB72" s="9">
        <f>+AY72-AZ72</f>
        <v>-32</v>
      </c>
      <c r="BC72" s="21"/>
      <c r="BD72" s="21"/>
    </row>
    <row r="73" spans="1:56" s="18" customFormat="1" x14ac:dyDescent="0.25">
      <c r="A73" s="26" t="s">
        <v>79</v>
      </c>
      <c r="B73" s="18">
        <v>100</v>
      </c>
      <c r="C73" s="18">
        <v>100</v>
      </c>
      <c r="E73" s="18">
        <f>B73-C73</f>
        <v>0</v>
      </c>
      <c r="G73" s="18">
        <v>99.51</v>
      </c>
      <c r="H73" s="18">
        <v>99.03</v>
      </c>
      <c r="J73" s="18">
        <f>G73-H73</f>
        <v>0.48000000000000398</v>
      </c>
      <c r="L73" s="18">
        <v>99.81</v>
      </c>
      <c r="M73" s="18">
        <v>100</v>
      </c>
      <c r="O73" s="18">
        <f>L73-M73</f>
        <v>-0.18999999999999773</v>
      </c>
      <c r="Q73" s="18">
        <v>100</v>
      </c>
      <c r="R73" s="18">
        <v>99.73</v>
      </c>
      <c r="T73" s="18">
        <f>Q73-R73</f>
        <v>0.26999999999999602</v>
      </c>
      <c r="V73" s="18">
        <v>99.95</v>
      </c>
      <c r="W73" s="18">
        <v>97.5</v>
      </c>
      <c r="Y73" s="18">
        <f>V73-W73</f>
        <v>2.4500000000000028</v>
      </c>
      <c r="AA73" s="18">
        <v>100</v>
      </c>
      <c r="AB73" s="18">
        <v>100</v>
      </c>
      <c r="AD73" s="18">
        <f>AA73-AB73</f>
        <v>0</v>
      </c>
      <c r="AF73" s="18">
        <v>100</v>
      </c>
      <c r="AG73" s="18">
        <v>100</v>
      </c>
      <c r="AI73" s="18">
        <f>AF73-AG73</f>
        <v>0</v>
      </c>
      <c r="AK73" s="18">
        <v>97.43</v>
      </c>
      <c r="AL73" s="18">
        <v>95.37</v>
      </c>
      <c r="AN73" s="18">
        <f>AK73-AL73</f>
        <v>2.0600000000000023</v>
      </c>
      <c r="AP73" s="18">
        <v>98.62</v>
      </c>
      <c r="AQ73" s="18">
        <v>96.27</v>
      </c>
      <c r="AS73" s="18">
        <f>AP73-AQ73</f>
        <v>2.3500000000000085</v>
      </c>
      <c r="AT73" s="18">
        <v>100</v>
      </c>
      <c r="AU73" s="18">
        <v>100</v>
      </c>
      <c r="AW73" s="18">
        <f>AT73-AU73</f>
        <v>0</v>
      </c>
      <c r="AY73" s="18">
        <f>(B73+G73+L73+Q73+V73+AA73+AF73+AK73+AP73+AT73)/10</f>
        <v>99.532000000000011</v>
      </c>
      <c r="AZ73" s="18">
        <f>(C73+H73+M73+R73+W73+AB73+AG73+AL73+AQ73+AU73)/10</f>
        <v>98.789999999999992</v>
      </c>
      <c r="BB73" s="18">
        <f>AY73-AZ73</f>
        <v>0.74200000000001864</v>
      </c>
    </row>
    <row r="74" spans="1:56" s="21" customFormat="1" x14ac:dyDescent="0.25">
      <c r="A74" s="19" t="s">
        <v>70</v>
      </c>
      <c r="B74" s="9">
        <v>37600</v>
      </c>
      <c r="C74" s="9">
        <v>36429</v>
      </c>
      <c r="D74" s="9">
        <f>B74-C74</f>
        <v>1171</v>
      </c>
      <c r="E74" s="9">
        <f>D74/C74*100</f>
        <v>3.214471986604079</v>
      </c>
      <c r="F74" s="9"/>
      <c r="G74" s="9">
        <v>161238</v>
      </c>
      <c r="H74" s="9">
        <v>149994</v>
      </c>
      <c r="I74" s="9">
        <f>G74-H74</f>
        <v>11244</v>
      </c>
      <c r="J74" s="9">
        <f>I74/H74*100</f>
        <v>7.4962998519940802</v>
      </c>
      <c r="K74" s="9"/>
      <c r="L74" s="9">
        <v>137657</v>
      </c>
      <c r="M74" s="9">
        <v>108219</v>
      </c>
      <c r="N74" s="9">
        <f>L74-M74</f>
        <v>29438</v>
      </c>
      <c r="O74" s="9">
        <f>N74/M74*100</f>
        <v>27.202247294837324</v>
      </c>
      <c r="P74" s="9"/>
      <c r="Q74" s="9">
        <v>156184</v>
      </c>
      <c r="R74" s="9">
        <v>147890</v>
      </c>
      <c r="S74" s="9">
        <f>Q74-R74</f>
        <v>8294</v>
      </c>
      <c r="T74" s="9">
        <f>S74/R74*100</f>
        <v>5.6082223274055041</v>
      </c>
      <c r="U74" s="9"/>
      <c r="V74" s="9">
        <v>177972</v>
      </c>
      <c r="W74" s="9">
        <v>172917</v>
      </c>
      <c r="X74" s="9">
        <f>V74-W74</f>
        <v>5055</v>
      </c>
      <c r="Y74" s="9">
        <f>X74/W74*100</f>
        <v>2.9233678585679832</v>
      </c>
      <c r="Z74" s="9"/>
      <c r="AA74" s="9">
        <v>108862</v>
      </c>
      <c r="AB74" s="9">
        <v>104757</v>
      </c>
      <c r="AC74" s="9">
        <f>AA74-AB74</f>
        <v>4105</v>
      </c>
      <c r="AD74" s="9">
        <f>AC74/AB74*100</f>
        <v>3.9185925522876754</v>
      </c>
      <c r="AE74" s="9"/>
      <c r="AF74" s="9">
        <v>27336</v>
      </c>
      <c r="AG74" s="9">
        <v>26262</v>
      </c>
      <c r="AH74" s="9">
        <f>AF74-AG74</f>
        <v>1074</v>
      </c>
      <c r="AI74" s="9">
        <f>AH74/AG74*100</f>
        <v>4.0895590587160155</v>
      </c>
      <c r="AJ74" s="9"/>
      <c r="AK74" s="9">
        <v>98726</v>
      </c>
      <c r="AL74" s="9">
        <v>93544</v>
      </c>
      <c r="AM74" s="9">
        <f>AK74-AL74</f>
        <v>5182</v>
      </c>
      <c r="AN74" s="9">
        <f>AM74/AL74*100</f>
        <v>5.5396391003164283</v>
      </c>
      <c r="AO74" s="9"/>
      <c r="AP74" s="9">
        <v>169984</v>
      </c>
      <c r="AQ74" s="9">
        <v>163885</v>
      </c>
      <c r="AR74" s="9">
        <f>AP74-AQ74</f>
        <v>6099</v>
      </c>
      <c r="AS74" s="9">
        <f>AR74/AQ74*100</f>
        <v>3.7215120358788178</v>
      </c>
      <c r="AT74" s="9">
        <v>30463</v>
      </c>
      <c r="AU74" s="9">
        <v>29695</v>
      </c>
      <c r="AV74" s="9">
        <f>AT74-AU74</f>
        <v>768</v>
      </c>
      <c r="AW74" s="9">
        <f>AV74/AU74*100</f>
        <v>2.586293988887018</v>
      </c>
      <c r="AX74" s="9"/>
      <c r="AY74" s="9">
        <f>+B74+G74+L74+AF74+Q74+V74+AA74+AT74+AK74+AP74</f>
        <v>1106022</v>
      </c>
      <c r="AZ74" s="9">
        <f>+C74+H74+M74+AG74+R74+W74+AB74+AU74+AL74+AQ74</f>
        <v>1033592</v>
      </c>
      <c r="BA74" s="9">
        <f>AY74-AZ74</f>
        <v>72430</v>
      </c>
      <c r="BB74" s="9">
        <f>BA74/AZ74*100</f>
        <v>7.0076006780238229</v>
      </c>
      <c r="BC74" s="20"/>
      <c r="BD74" s="20"/>
    </row>
    <row r="75" spans="1:56" s="21" customFormat="1" x14ac:dyDescent="0.25">
      <c r="A75" s="19" t="s">
        <v>71</v>
      </c>
      <c r="B75" s="9">
        <v>92</v>
      </c>
      <c r="C75" s="9">
        <v>76</v>
      </c>
      <c r="D75" s="9">
        <f>B75-C75</f>
        <v>16</v>
      </c>
      <c r="E75" s="9">
        <f>D75/C75*100</f>
        <v>21.052631578947366</v>
      </c>
      <c r="F75" s="9"/>
      <c r="G75" s="9">
        <v>362</v>
      </c>
      <c r="H75" s="9">
        <v>335</v>
      </c>
      <c r="I75" s="9">
        <f>G75-H75</f>
        <v>27</v>
      </c>
      <c r="J75" s="9">
        <f>I75/H75*100</f>
        <v>8.0597014925373127</v>
      </c>
      <c r="K75" s="9"/>
      <c r="L75" s="9">
        <v>259</v>
      </c>
      <c r="M75" s="9">
        <v>258</v>
      </c>
      <c r="N75" s="9">
        <f>L75-M75</f>
        <v>1</v>
      </c>
      <c r="O75" s="9">
        <f>N75/M75*100</f>
        <v>0.38759689922480622</v>
      </c>
      <c r="P75" s="9"/>
      <c r="Q75" s="9">
        <v>301</v>
      </c>
      <c r="R75" s="9">
        <v>305</v>
      </c>
      <c r="S75" s="9">
        <f>Q75-R75</f>
        <v>-4</v>
      </c>
      <c r="T75" s="9">
        <f>S75/R75*100</f>
        <v>-1.3114754098360655</v>
      </c>
      <c r="U75" s="9"/>
      <c r="V75" s="9">
        <v>327</v>
      </c>
      <c r="W75" s="9">
        <v>298</v>
      </c>
      <c r="X75" s="9">
        <f>V75-W75</f>
        <v>29</v>
      </c>
      <c r="Y75" s="9">
        <f>X75/W75*100</f>
        <v>9.7315436241610733</v>
      </c>
      <c r="Z75" s="9"/>
      <c r="AA75" s="9">
        <v>254</v>
      </c>
      <c r="AB75" s="9">
        <v>208</v>
      </c>
      <c r="AC75" s="9">
        <f>AA75-AB75</f>
        <v>46</v>
      </c>
      <c r="AD75" s="9">
        <f>AC75/AB75*100</f>
        <v>22.115384615384613</v>
      </c>
      <c r="AE75" s="9"/>
      <c r="AF75" s="9">
        <v>60</v>
      </c>
      <c r="AG75" s="9">
        <v>56</v>
      </c>
      <c r="AH75" s="9">
        <f>AF75-AG75</f>
        <v>4</v>
      </c>
      <c r="AI75" s="9">
        <f>AH75/AG75*100</f>
        <v>7.1428571428571423</v>
      </c>
      <c r="AJ75" s="9"/>
      <c r="AK75" s="9">
        <v>245</v>
      </c>
      <c r="AL75" s="9">
        <v>154</v>
      </c>
      <c r="AM75" s="9">
        <f>AK75-AL75</f>
        <v>91</v>
      </c>
      <c r="AN75" s="9">
        <f>AM75/AL75*100</f>
        <v>59.090909090909093</v>
      </c>
      <c r="AO75" s="9"/>
      <c r="AP75" s="9">
        <v>289</v>
      </c>
      <c r="AQ75" s="9">
        <v>282</v>
      </c>
      <c r="AR75" s="9">
        <f>AP75-AQ75</f>
        <v>7</v>
      </c>
      <c r="AS75" s="9">
        <f>AR75/AQ75*100</f>
        <v>2.4822695035460995</v>
      </c>
      <c r="AT75" s="9">
        <v>53</v>
      </c>
      <c r="AU75" s="9">
        <v>68</v>
      </c>
      <c r="AV75" s="9">
        <f>AT75-AU75</f>
        <v>-15</v>
      </c>
      <c r="AW75" s="9">
        <f>AV75/AU75*100</f>
        <v>-22.058823529411764</v>
      </c>
      <c r="AX75" s="9"/>
      <c r="AY75" s="9">
        <f>+B75+G75+L75+AF75+Q75+V75+AA75+AT75+AK75+AP75</f>
        <v>2242</v>
      </c>
      <c r="AZ75" s="9">
        <f>+C75+H75+M75+AG75+R75+W75+AB75+AU75+AL75+AQ75</f>
        <v>2040</v>
      </c>
      <c r="BA75" s="9">
        <f>AY75-AZ75</f>
        <v>202</v>
      </c>
      <c r="BB75" s="9">
        <f>BA75/AZ75*100</f>
        <v>9.9019607843137258</v>
      </c>
      <c r="BC75" s="20"/>
      <c r="BD75" s="20"/>
    </row>
    <row r="76" spans="1:56" s="21" customFormat="1" x14ac:dyDescent="0.25">
      <c r="A76" s="19" t="s">
        <v>72</v>
      </c>
      <c r="B76" s="9">
        <f>B74/B75</f>
        <v>408.69565217391306</v>
      </c>
      <c r="C76" s="9">
        <f>C74/C75</f>
        <v>479.32894736842104</v>
      </c>
      <c r="D76" s="9">
        <f>B76-C76</f>
        <v>-70.63329519450798</v>
      </c>
      <c r="E76" s="9">
        <f>D76/C76*100</f>
        <v>-14.73587096758793</v>
      </c>
      <c r="F76" s="9"/>
      <c r="G76" s="9">
        <f>G74/G75</f>
        <v>445.40883977900552</v>
      </c>
      <c r="H76" s="9">
        <f>H74/H75</f>
        <v>447.74328358208953</v>
      </c>
      <c r="I76" s="9">
        <f>G76-H76</f>
        <v>-2.3344438030840138</v>
      </c>
      <c r="J76" s="9">
        <f>I76/H76*100</f>
        <v>-0.52137997122094526</v>
      </c>
      <c r="K76" s="9"/>
      <c r="L76" s="9">
        <f>L74/L75</f>
        <v>531.49420849420846</v>
      </c>
      <c r="M76" s="9">
        <f>M74/M75</f>
        <v>419.45348837209303</v>
      </c>
      <c r="N76" s="9">
        <f>L76-M76</f>
        <v>112.04072012211543</v>
      </c>
      <c r="O76" s="9">
        <f>N76/M76*100</f>
        <v>26.711118926903577</v>
      </c>
      <c r="P76" s="9"/>
      <c r="Q76" s="9">
        <f>Q74/Q75</f>
        <v>518.88372093023258</v>
      </c>
      <c r="R76" s="9">
        <f>R74/R75</f>
        <v>484.88524590163934</v>
      </c>
      <c r="S76" s="9">
        <f>Q76-R76</f>
        <v>33.998475028593248</v>
      </c>
      <c r="T76" s="9">
        <f>S76/R76*100</f>
        <v>7.011653853351099</v>
      </c>
      <c r="U76" s="9"/>
      <c r="V76" s="9">
        <f>V74/V75</f>
        <v>544.25688073394497</v>
      </c>
      <c r="W76" s="9">
        <f>W74/W75</f>
        <v>580.25838926174492</v>
      </c>
      <c r="X76" s="9">
        <f>V76-W76</f>
        <v>-36.001508527799956</v>
      </c>
      <c r="Y76" s="9">
        <f>X76/W76*100</f>
        <v>-6.204392593720911</v>
      </c>
      <c r="Z76" s="9"/>
      <c r="AA76" s="9">
        <f>AA74/AA75</f>
        <v>428.59055118110234</v>
      </c>
      <c r="AB76" s="9">
        <f>AB74/AB75</f>
        <v>503.63942307692309</v>
      </c>
      <c r="AC76" s="9">
        <f>AA76-AB76</f>
        <v>-75.048871895820753</v>
      </c>
      <c r="AD76" s="9">
        <f>AC76/AB76*100</f>
        <v>-14.901310035921911</v>
      </c>
      <c r="AE76" s="9"/>
      <c r="AF76" s="9">
        <f>AF74/AF75</f>
        <v>455.6</v>
      </c>
      <c r="AG76" s="9">
        <f>AG74/AG75</f>
        <v>468.96428571428572</v>
      </c>
      <c r="AH76" s="9">
        <f>AF76-AG76</f>
        <v>-13.3642857142857</v>
      </c>
      <c r="AI76" s="9">
        <f>AH76/AG76*100</f>
        <v>-2.8497448785317157</v>
      </c>
      <c r="AJ76" s="9"/>
      <c r="AK76" s="9">
        <f>AK74/AK75</f>
        <v>402.96326530612242</v>
      </c>
      <c r="AL76" s="9">
        <f>AL74/AL75</f>
        <v>607.42857142857144</v>
      </c>
      <c r="AM76" s="9">
        <f>AK76-AL76</f>
        <v>-204.46530612244902</v>
      </c>
      <c r="AN76" s="9">
        <f>AM76/AL76*100</f>
        <v>-33.660798279801107</v>
      </c>
      <c r="AO76" s="9"/>
      <c r="AP76" s="9">
        <f>AP74/AP75</f>
        <v>588.17993079584778</v>
      </c>
      <c r="AQ76" s="9">
        <f>AQ74/AQ75</f>
        <v>581.15248226950359</v>
      </c>
      <c r="AR76" s="9">
        <f>AP76-AQ76</f>
        <v>7.0274485263441875</v>
      </c>
      <c r="AS76" s="9">
        <f>AR76/AQ76*100</f>
        <v>1.2092262772243103</v>
      </c>
      <c r="AT76" s="9">
        <f>AT74/AT75</f>
        <v>574.77358490566041</v>
      </c>
      <c r="AU76" s="9">
        <f>AU74/AU75</f>
        <v>436.69117647058823</v>
      </c>
      <c r="AV76" s="9">
        <f>AT76-AU76</f>
        <v>138.08240843507218</v>
      </c>
      <c r="AW76" s="9">
        <f>AV76/AU76*100</f>
        <v>31.620150778194674</v>
      </c>
      <c r="AX76" s="9"/>
      <c r="AY76" s="9">
        <f>AY74/AY75</f>
        <v>493.3193577163247</v>
      </c>
      <c r="AZ76" s="9">
        <f>AZ74/AZ75</f>
        <v>506.66274509803924</v>
      </c>
      <c r="BA76" s="9">
        <f>AY76-AZ76</f>
        <v>-13.343387381714535</v>
      </c>
      <c r="BB76" s="9">
        <f>BA76/AZ76*100</f>
        <v>-2.6335836827972403</v>
      </c>
      <c r="BC76" s="20"/>
      <c r="BD76" s="20"/>
    </row>
    <row r="77" spans="1:56" s="21" customFormat="1" x14ac:dyDescent="0.25">
      <c r="A77" s="19" t="s">
        <v>73</v>
      </c>
      <c r="B77" s="9">
        <f>(1000*B25)/B74</f>
        <v>965.51828484042551</v>
      </c>
      <c r="C77" s="9">
        <f>(1000*C25)/C74</f>
        <v>882.80737873672069</v>
      </c>
      <c r="D77" s="9">
        <f>B77-C77</f>
        <v>82.710906103704815</v>
      </c>
      <c r="E77" s="9">
        <f>D77/C77*100</f>
        <v>9.3690773430170502</v>
      </c>
      <c r="F77" s="9"/>
      <c r="G77" s="9">
        <f>(1000*G25)/G74</f>
        <v>934.29879011151218</v>
      </c>
      <c r="H77" s="9">
        <f>(1000*H25)/H74</f>
        <v>740.77729775857699</v>
      </c>
      <c r="I77" s="9">
        <f>G77-H77</f>
        <v>193.52149235293518</v>
      </c>
      <c r="J77" s="9">
        <f>I77/H77*100</f>
        <v>26.124112191138561</v>
      </c>
      <c r="K77" s="9"/>
      <c r="L77" s="9">
        <f>(1000*L25)/L74</f>
        <v>971.14946185083227</v>
      </c>
      <c r="M77" s="9">
        <f>(1000*M25)/M74</f>
        <v>892.57246879013849</v>
      </c>
      <c r="N77" s="9">
        <f>L77-M77</f>
        <v>78.576993060693781</v>
      </c>
      <c r="O77" s="9">
        <f>N77/M77*100</f>
        <v>8.8034300640264096</v>
      </c>
      <c r="P77" s="9"/>
      <c r="Q77" s="9">
        <f>(1000*Q25)/Q74</f>
        <v>919.81444994365631</v>
      </c>
      <c r="R77" s="9">
        <f>(1000*R25)/R74</f>
        <v>941.67874771789843</v>
      </c>
      <c r="S77" s="9">
        <f>Q77-R77</f>
        <v>-21.864297774242118</v>
      </c>
      <c r="T77" s="9">
        <f>S77/R77*100</f>
        <v>-2.3218425420801863</v>
      </c>
      <c r="U77" s="9"/>
      <c r="V77" s="9">
        <f>(1000*V25)/V74</f>
        <v>996.2252499269548</v>
      </c>
      <c r="W77" s="9">
        <f>(1000*W25)/W74</f>
        <v>877.66668401603079</v>
      </c>
      <c r="X77" s="9">
        <f>V77-W77</f>
        <v>118.55856591092402</v>
      </c>
      <c r="Y77" s="9">
        <f>X77/W77*100</f>
        <v>13.508381720543754</v>
      </c>
      <c r="Z77" s="9"/>
      <c r="AA77" s="9">
        <f>(1000*AA25)/AA74</f>
        <v>1104.735384247947</v>
      </c>
      <c r="AB77" s="9">
        <f>(1000*AB25)/AB74</f>
        <v>979.40051738785951</v>
      </c>
      <c r="AC77" s="9">
        <f>AA77-AB77</f>
        <v>125.33486686008746</v>
      </c>
      <c r="AD77" s="9">
        <f>AC77/AB77*100</f>
        <v>12.797100331779045</v>
      </c>
      <c r="AE77" s="9"/>
      <c r="AF77" s="9">
        <f>(1000*AF25)/AF74</f>
        <v>833.94780582382202</v>
      </c>
      <c r="AG77" s="9">
        <f>(1000*AG25)/AG74</f>
        <v>735.8221003731627</v>
      </c>
      <c r="AH77" s="9">
        <f>AF77-AG77</f>
        <v>98.125705450659325</v>
      </c>
      <c r="AI77" s="9">
        <f>AH77/AG77*100</f>
        <v>13.335520284168705</v>
      </c>
      <c r="AJ77" s="9"/>
      <c r="AK77" s="9">
        <f>(1000*AK25)/AK74</f>
        <v>794.00111439742329</v>
      </c>
      <c r="AL77" s="9">
        <f>(1000*AL25)/AL74</f>
        <v>932.26770289917044</v>
      </c>
      <c r="AM77" s="9">
        <f>AK77-AL77</f>
        <v>-138.26658850174715</v>
      </c>
      <c r="AN77" s="9">
        <f>AM77/AL77*100</f>
        <v>-14.831210828366689</v>
      </c>
      <c r="AO77" s="9"/>
      <c r="AP77" s="9">
        <f>(1000*AP25)/AP74</f>
        <v>1475.7827006071161</v>
      </c>
      <c r="AQ77" s="9">
        <f>(1000*AQ25)/AQ74</f>
        <v>1414.4444580040881</v>
      </c>
      <c r="AR77" s="9">
        <f>AP77-AQ77</f>
        <v>61.338242603027993</v>
      </c>
      <c r="AS77" s="9">
        <f>AR77/AQ77*100</f>
        <v>4.3365607080522572</v>
      </c>
      <c r="AT77" s="9">
        <f>(1000*AT25)/AT74</f>
        <v>737.12901421396441</v>
      </c>
      <c r="AU77" s="9">
        <f>(1000*AU25)/AU74</f>
        <v>700.23640343492173</v>
      </c>
      <c r="AV77" s="9">
        <f>AT77-AU77</f>
        <v>36.892610779042684</v>
      </c>
      <c r="AW77" s="9">
        <f>AV77/AU77*100</f>
        <v>5.2685936632358183</v>
      </c>
      <c r="AX77" s="9"/>
      <c r="AY77" s="9">
        <f>(1000*AY25)/AY74</f>
        <v>1027.4277002717849</v>
      </c>
      <c r="AZ77" s="9">
        <f>(1000*AZ25)/AZ74</f>
        <v>960.36407015534189</v>
      </c>
      <c r="BA77" s="9">
        <f>AY77-AZ77</f>
        <v>67.063630116443051</v>
      </c>
      <c r="BB77" s="9">
        <f>BA77/AZ77*100</f>
        <v>6.9831465170906801</v>
      </c>
      <c r="BC77" s="20"/>
      <c r="BD77" s="20"/>
    </row>
    <row r="78" spans="1:56" s="21" customFormat="1" x14ac:dyDescent="0.25">
      <c r="A78" s="19" t="s">
        <v>74</v>
      </c>
      <c r="B78" s="9">
        <v>9452</v>
      </c>
      <c r="C78" s="9">
        <v>9016</v>
      </c>
      <c r="D78" s="9">
        <f>B78-C78</f>
        <v>436</v>
      </c>
      <c r="E78" s="9">
        <f>D78/C78*100</f>
        <v>4.8358473824312336</v>
      </c>
      <c r="F78" s="9"/>
      <c r="G78" s="9">
        <v>43759.380000000005</v>
      </c>
      <c r="H78" s="9">
        <v>35499.899999999994</v>
      </c>
      <c r="I78" s="9">
        <f>G78-H78</f>
        <v>8259.4800000000105</v>
      </c>
      <c r="J78" s="9">
        <f>I78/H78*100</f>
        <v>23.26620638367999</v>
      </c>
      <c r="K78" s="9"/>
      <c r="L78" s="9">
        <v>27750.14</v>
      </c>
      <c r="M78" s="9">
        <v>20948.55</v>
      </c>
      <c r="N78" s="9">
        <f>L78-M78</f>
        <v>6801.59</v>
      </c>
      <c r="O78" s="9">
        <f>N78/M78*100</f>
        <v>32.468070582450814</v>
      </c>
      <c r="P78" s="9"/>
      <c r="Q78" s="9">
        <v>47738.6</v>
      </c>
      <c r="R78" s="9">
        <v>42822.135999999999</v>
      </c>
      <c r="S78" s="9">
        <f>Q78-R78</f>
        <v>4916.4639999999999</v>
      </c>
      <c r="T78" s="9">
        <f>S78/R78*100</f>
        <v>11.481127424376963</v>
      </c>
      <c r="U78" s="9"/>
      <c r="V78" s="9">
        <v>84752.35525910568</v>
      </c>
      <c r="W78" s="9">
        <v>80149.815491291534</v>
      </c>
      <c r="X78" s="9">
        <f>V78-W78</f>
        <v>4602.5397678141453</v>
      </c>
      <c r="Y78" s="9">
        <f>X78/W78*100</f>
        <v>5.7424209146360692</v>
      </c>
      <c r="Z78" s="9"/>
      <c r="AA78" s="9">
        <v>41571.4251</v>
      </c>
      <c r="AB78" s="9">
        <v>29154.78173333333</v>
      </c>
      <c r="AC78" s="9">
        <f>AA78-AB78</f>
        <v>12416.643366666671</v>
      </c>
      <c r="AD78" s="9">
        <f>AC78/AB78*100</f>
        <v>42.588702876380786</v>
      </c>
      <c r="AE78" s="9"/>
      <c r="AF78" s="9">
        <v>4894</v>
      </c>
      <c r="AG78" s="9">
        <v>4401</v>
      </c>
      <c r="AH78" s="9">
        <f>AF78-AG78</f>
        <v>493</v>
      </c>
      <c r="AI78" s="9">
        <f>AH78/AG78*100</f>
        <v>11.201999545557829</v>
      </c>
      <c r="AJ78" s="9"/>
      <c r="AK78" s="9">
        <v>17995.110748914471</v>
      </c>
      <c r="AL78" s="9">
        <v>16393.892457060243</v>
      </c>
      <c r="AM78" s="9">
        <f>AK78-AL78</f>
        <v>1601.2182918542276</v>
      </c>
      <c r="AN78" s="9">
        <f>AM78/AL78*100</f>
        <v>9.7671635705078828</v>
      </c>
      <c r="AO78" s="9"/>
      <c r="AP78" s="9">
        <v>75396.004195082001</v>
      </c>
      <c r="AQ78" s="9">
        <v>66212.202461035296</v>
      </c>
      <c r="AR78" s="9">
        <f>AP78-AQ78</f>
        <v>9183.801734046705</v>
      </c>
      <c r="AS78" s="9">
        <f>AR78/AQ78*100</f>
        <v>13.870255621614774</v>
      </c>
      <c r="AT78" s="9">
        <v>7676</v>
      </c>
      <c r="AU78" s="9">
        <v>6300</v>
      </c>
      <c r="AV78" s="9">
        <f>AT78-AU78</f>
        <v>1376</v>
      </c>
      <c r="AW78" s="9">
        <f>AV78/AU78*100</f>
        <v>21.841269841269842</v>
      </c>
      <c r="AX78" s="9"/>
      <c r="AY78" s="9">
        <f>+B78+G78+L78+AF78+Q78+V78+AA78+AT78+AK78+AP78</f>
        <v>360985.01530310215</v>
      </c>
      <c r="AZ78" s="9">
        <f>+C78+H78+M78+AG78+R78+W78+AB78+AU78+AL78+AQ78</f>
        <v>310898.2781427204</v>
      </c>
      <c r="BA78" s="9">
        <f>AY78-AZ78</f>
        <v>50086.737160381745</v>
      </c>
      <c r="BB78" s="9">
        <f>BA78/AZ78*100</f>
        <v>16.110329545597875</v>
      </c>
      <c r="BC78" s="20"/>
    </row>
    <row r="79" spans="1:56" x14ac:dyDescent="0.25">
      <c r="A79" s="2" t="s">
        <v>75</v>
      </c>
      <c r="B79" s="29" t="s">
        <v>76</v>
      </c>
      <c r="C79" s="29"/>
      <c r="D79" s="29"/>
      <c r="E79" s="29"/>
      <c r="F79" s="12"/>
      <c r="G79" s="29" t="s">
        <v>77</v>
      </c>
      <c r="H79" s="29"/>
      <c r="I79" s="29"/>
      <c r="J79" s="29"/>
      <c r="K79" s="12"/>
      <c r="L79" s="29" t="s">
        <v>77</v>
      </c>
      <c r="M79" s="29"/>
      <c r="N79" s="29"/>
      <c r="O79" s="29"/>
      <c r="P79" s="12"/>
      <c r="Q79" s="29" t="s">
        <v>77</v>
      </c>
      <c r="R79" s="29"/>
      <c r="S79" s="29"/>
      <c r="T79" s="29"/>
      <c r="U79" s="12"/>
      <c r="V79" s="29" t="s">
        <v>77</v>
      </c>
      <c r="W79" s="29"/>
      <c r="X79" s="29"/>
      <c r="Y79" s="29"/>
      <c r="Z79" s="12"/>
      <c r="AA79" s="29" t="s">
        <v>77</v>
      </c>
      <c r="AB79" s="29"/>
      <c r="AC79" s="29"/>
      <c r="AD79" s="29"/>
      <c r="AE79" s="12"/>
      <c r="AF79" s="29" t="s">
        <v>76</v>
      </c>
      <c r="AG79" s="29"/>
      <c r="AH79" s="29"/>
      <c r="AI79" s="29"/>
      <c r="AJ79" s="12"/>
      <c r="AK79" s="29" t="s">
        <v>77</v>
      </c>
      <c r="AL79" s="29"/>
      <c r="AM79" s="29"/>
      <c r="AN79" s="29"/>
      <c r="AO79" s="12"/>
      <c r="AP79" s="29" t="s">
        <v>78</v>
      </c>
      <c r="AQ79" s="29"/>
      <c r="AR79" s="29"/>
      <c r="AS79" s="29"/>
      <c r="AT79" s="29" t="s">
        <v>76</v>
      </c>
      <c r="AU79" s="29"/>
      <c r="AV79" s="29"/>
      <c r="AW79" s="29"/>
      <c r="AX79" s="12"/>
      <c r="AY79" s="12"/>
      <c r="AZ79" s="12"/>
      <c r="BA79" s="12"/>
      <c r="BB79" s="12"/>
      <c r="BC79" s="12"/>
      <c r="BD79" s="12"/>
    </row>
    <row r="80" spans="1:56" ht="15" customHeight="1" x14ac:dyDescent="0.25">
      <c r="A80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1"/>
      <c r="BD80" s="11"/>
    </row>
    <row r="81" spans="1:56" ht="15" customHeight="1" x14ac:dyDescent="0.25">
      <c r="A8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1"/>
      <c r="BD81" s="11"/>
    </row>
    <row r="82" spans="1:56" ht="15" customHeight="1" x14ac:dyDescent="0.25">
      <c r="A82" s="2" t="s">
        <v>80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1"/>
      <c r="BD82" s="11"/>
    </row>
    <row r="83" spans="1:56" ht="15" customHeight="1" x14ac:dyDescent="0.25">
      <c r="A83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1"/>
      <c r="BD83" s="11"/>
    </row>
    <row r="84" spans="1:56" ht="15" customHeight="1" x14ac:dyDescent="0.25">
      <c r="A84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1"/>
      <c r="BD84" s="11"/>
    </row>
    <row r="85" spans="1:56" ht="15" customHeight="1" x14ac:dyDescent="0.25">
      <c r="A85"/>
      <c r="BC85"/>
      <c r="BD85"/>
    </row>
    <row r="86" spans="1:56" ht="15" customHeight="1" x14ac:dyDescent="0.25">
      <c r="A86"/>
      <c r="BC86"/>
      <c r="BD86"/>
    </row>
    <row r="87" spans="1:56" ht="15" customHeight="1" x14ac:dyDescent="0.25">
      <c r="A87"/>
      <c r="BC87"/>
      <c r="BD87"/>
    </row>
    <row r="88" spans="1:56" ht="15" customHeight="1" x14ac:dyDescent="0.25">
      <c r="A88"/>
      <c r="BC88"/>
      <c r="BD88"/>
    </row>
    <row r="89" spans="1:56" ht="15" customHeight="1" x14ac:dyDescent="0.25">
      <c r="A89"/>
      <c r="BC89"/>
      <c r="BD89"/>
    </row>
    <row r="90" spans="1:56" ht="15" customHeight="1" x14ac:dyDescent="0.25">
      <c r="A90"/>
      <c r="BC90"/>
      <c r="BD90"/>
    </row>
    <row r="91" spans="1:56" ht="15" customHeight="1" x14ac:dyDescent="0.25">
      <c r="A91"/>
      <c r="BC91"/>
      <c r="BD91"/>
    </row>
    <row r="92" spans="1:56" ht="15" customHeight="1" x14ac:dyDescent="0.25">
      <c r="A92"/>
      <c r="BC92"/>
      <c r="BD92"/>
    </row>
    <row r="93" spans="1:56" ht="15" customHeight="1" x14ac:dyDescent="0.25">
      <c r="A93"/>
      <c r="BC93"/>
      <c r="BD93"/>
    </row>
    <row r="94" spans="1:56" ht="15" customHeight="1" x14ac:dyDescent="0.25">
      <c r="A94"/>
      <c r="BC94"/>
      <c r="BD94"/>
    </row>
    <row r="95" spans="1:56" ht="15" customHeight="1" x14ac:dyDescent="0.25">
      <c r="A95" s="2">
        <v>1</v>
      </c>
      <c r="BC95"/>
      <c r="BD95"/>
    </row>
    <row r="96" spans="1:56" ht="15" customHeight="1" x14ac:dyDescent="0.25">
      <c r="A96"/>
      <c r="BC96"/>
      <c r="BD96"/>
    </row>
    <row r="97" spans="1:56" ht="15" customHeight="1" x14ac:dyDescent="0.25">
      <c r="A97"/>
      <c r="BC97"/>
      <c r="BD97"/>
    </row>
    <row r="98" spans="1:56" ht="15" customHeight="1" x14ac:dyDescent="0.25">
      <c r="A98"/>
      <c r="BC98"/>
      <c r="BD98"/>
    </row>
    <row r="99" spans="1:56" ht="15" customHeight="1" x14ac:dyDescent="0.25"/>
    <row r="100" spans="1:56" ht="15" customHeight="1" x14ac:dyDescent="0.25"/>
    <row r="101" spans="1:56" ht="15" customHeight="1" x14ac:dyDescent="0.25"/>
    <row r="102" spans="1:56" ht="15" customHeight="1" x14ac:dyDescent="0.25"/>
    <row r="103" spans="1:56" ht="15" customHeight="1" x14ac:dyDescent="0.25"/>
  </sheetData>
  <mergeCells count="44">
    <mergeCell ref="AC9:AD9"/>
    <mergeCell ref="AH9:AI9"/>
    <mergeCell ref="BA9:BB9"/>
    <mergeCell ref="B79:E79"/>
    <mergeCell ref="G79:J79"/>
    <mergeCell ref="L79:O79"/>
    <mergeCell ref="Q79:T79"/>
    <mergeCell ref="V79:Y79"/>
    <mergeCell ref="AA79:AD79"/>
    <mergeCell ref="AF79:AI79"/>
    <mergeCell ref="AK79:AN79"/>
    <mergeCell ref="AP79:AS79"/>
    <mergeCell ref="AT79:AW79"/>
    <mergeCell ref="AM9:AN9"/>
    <mergeCell ref="AR9:AS9"/>
    <mergeCell ref="AV9:AW9"/>
    <mergeCell ref="D9:E9"/>
    <mergeCell ref="I9:J9"/>
    <mergeCell ref="N9:O9"/>
    <mergeCell ref="S9:T9"/>
    <mergeCell ref="X9:Y9"/>
    <mergeCell ref="AT6:AW6"/>
    <mergeCell ref="AY6:BB6"/>
    <mergeCell ref="B7:E7"/>
    <mergeCell ref="G7:J7"/>
    <mergeCell ref="L7:O7"/>
    <mergeCell ref="Q7:T7"/>
    <mergeCell ref="V7:Y7"/>
    <mergeCell ref="AA7:AD7"/>
    <mergeCell ref="AF7:AI7"/>
    <mergeCell ref="AK7:AN7"/>
    <mergeCell ref="AP7:AS7"/>
    <mergeCell ref="AT7:AW7"/>
    <mergeCell ref="AY7:BB7"/>
    <mergeCell ref="AK5:AN5"/>
    <mergeCell ref="AP5:AS5"/>
    <mergeCell ref="B6:E6"/>
    <mergeCell ref="G6:J6"/>
    <mergeCell ref="L6:O6"/>
    <mergeCell ref="Q6:T6"/>
    <mergeCell ref="V6:Y6"/>
    <mergeCell ref="AA6:AD6"/>
    <mergeCell ref="AF6:AI6"/>
    <mergeCell ref="AP6:AS6"/>
  </mergeCells>
  <pageMargins left="1.05" right="0" top="0.3" bottom="0" header="0.28000000000000003" footer="0.4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REG7</vt:lpstr>
      <vt:lpstr>'REG7'!Print_Area</vt:lpstr>
      <vt:lpstr>'REG7'!Print_Titles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2024-03-01T08:09:20Z</dcterms:created>
  <dcterms:modified xsi:type="dcterms:W3CDTF">2024-03-08T07:11:00Z</dcterms:modified>
</cp:coreProperties>
</file>